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6" documentId="8_{8ACB7FE4-8220-45B2-8E7F-69CC826BB2F6}" xr6:coauthVersionLast="47" xr6:coauthVersionMax="47" xr10:uidLastSave="{28DC400A-C617-4FEB-AF7D-DD6789E993E2}"/>
  <bookViews>
    <workbookView xWindow="-120" yWindow="-120" windowWidth="29040" windowHeight="15720" xr2:uid="{00000000-000D-0000-FFFF-FFFF00000000}"/>
  </bookViews>
  <sheets>
    <sheet name="planilla Agunaldo" sheetId="8" r:id="rId1"/>
    <sheet name="Tabla de Renta" sheetId="5" r:id="rId2"/>
    <sheet name="Tabla Aguinaldos" sheetId="10" r:id="rId3"/>
  </sheets>
  <definedNames>
    <definedName name="aguiexento">'Tabla Aguinaldos'!$I$8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8" l="1"/>
  <c r="I12" i="8" s="1"/>
  <c r="G26" i="8" l="1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G18" i="8"/>
  <c r="F18" i="8"/>
  <c r="J18" i="8" l="1"/>
  <c r="K18" i="8" s="1"/>
  <c r="L18" i="8" s="1"/>
  <c r="I18" i="8"/>
  <c r="J19" i="8"/>
  <c r="K19" i="8" s="1"/>
  <c r="L19" i="8" s="1"/>
  <c r="I19" i="8"/>
  <c r="J20" i="8"/>
  <c r="K20" i="8" s="1"/>
  <c r="L20" i="8" s="1"/>
  <c r="I20" i="8"/>
  <c r="J21" i="8"/>
  <c r="K21" i="8" s="1"/>
  <c r="L21" i="8" s="1"/>
  <c r="I21" i="8"/>
  <c r="J22" i="8"/>
  <c r="K22" i="8" s="1"/>
  <c r="L22" i="8" s="1"/>
  <c r="I22" i="8"/>
  <c r="J23" i="8"/>
  <c r="K23" i="8" s="1"/>
  <c r="L23" i="8" s="1"/>
  <c r="I23" i="8"/>
  <c r="J24" i="8"/>
  <c r="K24" i="8" s="1"/>
  <c r="L24" i="8" s="1"/>
  <c r="I24" i="8"/>
  <c r="J25" i="8"/>
  <c r="K25" i="8" s="1"/>
  <c r="L25" i="8" s="1"/>
  <c r="I25" i="8"/>
  <c r="J26" i="8"/>
  <c r="K26" i="8" s="1"/>
  <c r="L26" i="8" s="1"/>
  <c r="I26" i="8"/>
  <c r="G17" i="8"/>
  <c r="G16" i="8"/>
  <c r="G15" i="8"/>
  <c r="G14" i="8"/>
  <c r="G13" i="8"/>
  <c r="F17" i="8"/>
  <c r="F16" i="8"/>
  <c r="F15" i="8"/>
  <c r="F14" i="8"/>
  <c r="J13" i="8" l="1"/>
  <c r="I13" i="8"/>
  <c r="J14" i="8"/>
  <c r="I14" i="8"/>
  <c r="J15" i="8"/>
  <c r="I15" i="8"/>
  <c r="J16" i="8"/>
  <c r="K16" i="8" s="1"/>
  <c r="I16" i="8"/>
  <c r="J17" i="8"/>
  <c r="K17" i="8" s="1"/>
  <c r="I17" i="8"/>
  <c r="J12" i="8"/>
  <c r="H27" i="8"/>
  <c r="N14" i="5"/>
  <c r="K14" i="8" l="1"/>
  <c r="L14" i="8" s="1"/>
  <c r="K13" i="8"/>
  <c r="L13" i="8" s="1"/>
  <c r="K15" i="8"/>
  <c r="L15" i="8" s="1"/>
  <c r="K12" i="8"/>
  <c r="L12" i="8" s="1"/>
  <c r="L17" i="8"/>
  <c r="L16" i="8"/>
  <c r="J27" i="8" l="1"/>
  <c r="K27" i="8" l="1"/>
  <c r="L2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si necesitas mas empleados, solo copia y pega las formulas hacia abajo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paga un aguinaldo de 15 dias proporcional a los dias trabajados. </t>
        </r>
      </text>
    </comment>
  </commentList>
</comments>
</file>

<file path=xl/sharedStrings.xml><?xml version="1.0" encoding="utf-8"?>
<sst xmlns="http://schemas.openxmlformats.org/spreadsheetml/2006/main" count="69" uniqueCount="57">
  <si>
    <t>AFP</t>
  </si>
  <si>
    <r>
      <t xml:space="preserve">Tabla de Retenciones, Mensual, Quincenal, Semanal
</t>
    </r>
    <r>
      <rPr>
        <sz val="11"/>
        <color theme="1"/>
        <rFont val="Calibri"/>
        <family val="2"/>
        <scheme val="minor"/>
      </rPr>
      <t>Decreto Ejecutivo 95 y Artículo 37 Ley del Impuesto sobre la Renta</t>
    </r>
    <r>
      <rPr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 (No modificar a menos que el MH cambie la tabla)</t>
    </r>
  </si>
  <si>
    <t xml:space="preserve">Tipo                </t>
  </si>
  <si>
    <t xml:space="preserve">Desde </t>
  </si>
  <si>
    <t xml:space="preserve">Hasta </t>
  </si>
  <si>
    <t xml:space="preserve">Cuota Fija </t>
  </si>
  <si>
    <t>% a Aplicar</t>
  </si>
  <si>
    <t>Sobre  el exceso:</t>
  </si>
  <si>
    <t>SEMANAL</t>
  </si>
  <si>
    <t>QUINCENAL</t>
  </si>
  <si>
    <t>MENSUAL</t>
  </si>
  <si>
    <t xml:space="preserve">Alas Marlon Figueroa </t>
  </si>
  <si>
    <t xml:space="preserve">Mendez Juan  Adalberto </t>
  </si>
  <si>
    <t>Lopez Monge Julio Carlos</t>
  </si>
  <si>
    <t xml:space="preserve">Menjivar Rauda Meybel Elizabeth </t>
  </si>
  <si>
    <t>Monge Rivera Alexander Pedro</t>
  </si>
  <si>
    <t>Ceren Sanchez Clavel Rosa</t>
  </si>
  <si>
    <t>Sanchez Marina de Guerra</t>
  </si>
  <si>
    <t>Porcentajes de Retencion</t>
  </si>
  <si>
    <t>ISSS</t>
  </si>
  <si>
    <t xml:space="preserve">EMPRESA EL MANGUITO, S.A. DE C.V. </t>
  </si>
  <si>
    <t>#</t>
  </si>
  <si>
    <t xml:space="preserve">TOTAL </t>
  </si>
  <si>
    <t>Firma</t>
  </si>
  <si>
    <t>Liquido 
a pagar</t>
  </si>
  <si>
    <t xml:space="preserve">Sueldo Base 
Mensual </t>
  </si>
  <si>
    <t xml:space="preserve">Notas: </t>
  </si>
  <si>
    <t>Nota: si detectas algún error en la plantilla o tienes dudas sobre su cálculo te estaré muy agradecido de hacermelo saber al siguiente correo: ventas@tiservicios.net</t>
  </si>
  <si>
    <t xml:space="preserve">Para mas herramientas, visitanos en: </t>
  </si>
  <si>
    <t>https://www.contaportable.com/</t>
  </si>
  <si>
    <t>www.facebook.com/contaportable</t>
  </si>
  <si>
    <t xml:space="preserve">ENTRE 1 Y 3 AÑOS </t>
  </si>
  <si>
    <t xml:space="preserve">ENTRE 3 Y 10 AÑOS </t>
  </si>
  <si>
    <t xml:space="preserve">10 Ó MÁS AÑOS </t>
  </si>
  <si>
    <t xml:space="preserve">Dias a Pagar </t>
  </si>
  <si>
    <t>Fecha de Ingreso</t>
  </si>
  <si>
    <t>Aguinaldo Exento</t>
  </si>
  <si>
    <t xml:space="preserve">Aguinaldo </t>
  </si>
  <si>
    <r>
      <t xml:space="preserve">PLANILLA DE </t>
    </r>
    <r>
      <rPr>
        <b/>
        <sz val="20"/>
        <color theme="1"/>
        <rFont val="Calibri"/>
        <family val="2"/>
        <scheme val="minor"/>
      </rPr>
      <t xml:space="preserve">AGUINALDO </t>
    </r>
  </si>
  <si>
    <r>
      <t xml:space="preserve">
*No Modifiques las formulas
*Esta planilla se calcula sobre la  base de la tabla de renta </t>
    </r>
    <r>
      <rPr>
        <b/>
        <sz val="11"/>
        <color theme="1"/>
        <rFont val="Calibri"/>
        <family val="2"/>
        <scheme val="minor"/>
      </rPr>
      <t>quincenal</t>
    </r>
    <r>
      <rPr>
        <sz val="11"/>
        <color theme="1"/>
        <rFont val="Calibri"/>
        <family val="2"/>
        <scheme val="minor"/>
      </rPr>
      <t xml:space="preserve">
*El aguinaldo se calcula sobre la  base de  los dias según tabla  Art los artículo 196 al 202 del código de trabajo</t>
    </r>
  </si>
  <si>
    <r>
      <t xml:space="preserve">Si deseas un software para planilla y aguinaldos, solicita nuestra versión gratuita en 
</t>
    </r>
    <r>
      <rPr>
        <b/>
        <sz val="11"/>
        <color theme="1"/>
        <rFont val="Calibri"/>
        <family val="2"/>
        <scheme val="minor"/>
      </rPr>
      <t>www.contaportable.com</t>
    </r>
  </si>
  <si>
    <t>Tabla de Aguinaldos sobre la base de los artículo 196 al 202 del código de trabajo</t>
  </si>
  <si>
    <t xml:space="preserve">no modifiques esta tabla a menos que cambie la ley </t>
  </si>
  <si>
    <t xml:space="preserve">MENOS DE 1 AÑO: PROPORCINAL </t>
  </si>
  <si>
    <t>Nombres</t>
  </si>
  <si>
    <r>
      <t xml:space="preserve">Fecha de Ingreso 
</t>
    </r>
    <r>
      <rPr>
        <b/>
        <sz val="10"/>
        <color theme="0"/>
        <rFont val="Calibri"/>
        <family val="2"/>
        <scheme val="minor"/>
      </rPr>
      <t>a la empresa</t>
    </r>
  </si>
  <si>
    <r>
      <t xml:space="preserve">A la fecha de 
</t>
    </r>
    <r>
      <rPr>
        <b/>
        <sz val="8"/>
        <color theme="0"/>
        <rFont val="Calibri"/>
        <family val="2"/>
        <scheme val="minor"/>
      </rPr>
      <t xml:space="preserve">Normalmente 12 de dic </t>
    </r>
  </si>
  <si>
    <r>
      <t xml:space="preserve">Dias  
</t>
    </r>
    <r>
      <rPr>
        <b/>
        <sz val="8"/>
        <color theme="0"/>
        <rFont val="Calibri"/>
        <family val="2"/>
        <scheme val="minor"/>
      </rPr>
      <t xml:space="preserve">  A considerar para el cálculo  según tabla </t>
    </r>
  </si>
  <si>
    <t>Armando Hoyos Castaneda</t>
  </si>
  <si>
    <t>Decreto 900 Año 2023</t>
  </si>
  <si>
    <r>
      <t xml:space="preserve">RENTA
</t>
    </r>
    <r>
      <rPr>
        <b/>
        <sz val="10"/>
        <color theme="0"/>
        <rFont val="Calibri"/>
        <family val="2"/>
        <scheme val="minor"/>
      </rPr>
      <t>(Se usa tabla quincenal)</t>
    </r>
  </si>
  <si>
    <t>Visita nuestro sitio web para mas plantillas y recursos contables</t>
  </si>
  <si>
    <t>www.contaportable.com</t>
  </si>
  <si>
    <t xml:space="preserve">Tenemos un Software para Facturación Electrónica </t>
  </si>
  <si>
    <t>https://www.contaportable.com/contaportable</t>
  </si>
  <si>
    <t>Tenemos un Lector JSON para tus compras electrónicas</t>
  </si>
  <si>
    <t>Actualizada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</si>
</sst>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[$$-440A]* #,##0.00_-;\-[$$-440A]* #,##0.00_-;_-[$$-440A]* &quot;-&quot;??_-;_-@_-"/>
    <numFmt numFmtId="167" formatCode="_([$$-440A]* #,##0.00_);_([$$-440A]* \(#,##0.00\);_([$$-440A]* &quot;-&quot;??_);_(@_)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</font>
    <font>
      <sz val="10"/>
      <color theme="1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u/>
      <sz val="24"/>
      <color theme="10"/>
      <name val="Calibri"/>
      <family val="2"/>
    </font>
    <font>
      <b/>
      <sz val="2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6337778862885"/>
        <bgColor theme="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6" borderId="0" applyNumberFormat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166" fontId="0" fillId="0" borderId="1" xfId="0" applyNumberFormat="1" applyBorder="1"/>
    <xf numFmtId="0" fontId="4" fillId="3" borderId="0" xfId="0" applyFont="1" applyFill="1"/>
    <xf numFmtId="0" fontId="0" fillId="4" borderId="0" xfId="0" applyFill="1"/>
    <xf numFmtId="0" fontId="0" fillId="5" borderId="0" xfId="0" applyFill="1"/>
    <xf numFmtId="0" fontId="0" fillId="2" borderId="0" xfId="0" applyFill="1"/>
    <xf numFmtId="166" fontId="4" fillId="3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0" fontId="6" fillId="2" borderId="1" xfId="0" applyFont="1" applyFill="1" applyBorder="1"/>
    <xf numFmtId="10" fontId="7" fillId="2" borderId="1" xfId="2" applyNumberFormat="1" applyFont="1" applyFill="1" applyBorder="1"/>
    <xf numFmtId="166" fontId="0" fillId="0" borderId="0" xfId="0" applyNumberFormat="1"/>
    <xf numFmtId="16" fontId="0" fillId="0" borderId="0" xfId="0" applyNumberFormat="1"/>
    <xf numFmtId="166" fontId="9" fillId="7" borderId="0" xfId="0" applyNumberFormat="1" applyFont="1" applyFill="1"/>
    <xf numFmtId="0" fontId="9" fillId="7" borderId="0" xfId="0" applyFont="1" applyFill="1"/>
    <xf numFmtId="0" fontId="10" fillId="0" borderId="0" xfId="0" applyFont="1"/>
    <xf numFmtId="166" fontId="0" fillId="8" borderId="1" xfId="0" applyNumberFormat="1" applyFill="1" applyBorder="1"/>
    <xf numFmtId="167" fontId="0" fillId="0" borderId="0" xfId="0" applyNumberFormat="1"/>
    <xf numFmtId="0" fontId="18" fillId="9" borderId="15" xfId="0" applyFont="1" applyFill="1" applyBorder="1"/>
    <xf numFmtId="0" fontId="18" fillId="9" borderId="18" xfId="0" applyFont="1" applyFill="1" applyBorder="1"/>
    <xf numFmtId="0" fontId="18" fillId="9" borderId="20" xfId="0" applyFont="1" applyFill="1" applyBorder="1"/>
    <xf numFmtId="0" fontId="0" fillId="9" borderId="16" xfId="0" applyFill="1" applyBorder="1"/>
    <xf numFmtId="0" fontId="0" fillId="9" borderId="17" xfId="0" applyFill="1" applyBorder="1"/>
    <xf numFmtId="0" fontId="0" fillId="9" borderId="20" xfId="0" applyFill="1" applyBorder="1"/>
    <xf numFmtId="0" fontId="0" fillId="9" borderId="21" xfId="0" applyFill="1" applyBorder="1"/>
    <xf numFmtId="0" fontId="0" fillId="9" borderId="19" xfId="0" applyFill="1" applyBorder="1"/>
    <xf numFmtId="0" fontId="0" fillId="9" borderId="22" xfId="0" applyFill="1" applyBorder="1"/>
    <xf numFmtId="9" fontId="4" fillId="3" borderId="0" xfId="2" applyFont="1" applyFill="1"/>
    <xf numFmtId="9" fontId="0" fillId="4" borderId="0" xfId="2" applyFont="1" applyFill="1"/>
    <xf numFmtId="9" fontId="0" fillId="5" borderId="0" xfId="2" applyFont="1" applyFill="1"/>
    <xf numFmtId="0" fontId="9" fillId="7" borderId="0" xfId="0" applyFont="1" applyFill="1" applyAlignment="1">
      <alignment horizontal="right"/>
    </xf>
    <xf numFmtId="14" fontId="0" fillId="0" borderId="1" xfId="0" applyNumberFormat="1" applyBorder="1" applyAlignment="1">
      <alignment horizontal="left"/>
    </xf>
    <xf numFmtId="0" fontId="18" fillId="9" borderId="16" xfId="0" applyFont="1" applyFill="1" applyBorder="1"/>
    <xf numFmtId="0" fontId="18" fillId="9" borderId="0" xfId="0" applyFont="1" applyFill="1"/>
    <xf numFmtId="0" fontId="18" fillId="9" borderId="21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10" xfId="0" applyFont="1" applyFill="1" applyBorder="1"/>
    <xf numFmtId="167" fontId="7" fillId="2" borderId="1" xfId="1" applyNumberFormat="1" applyFont="1" applyFill="1" applyBorder="1"/>
    <xf numFmtId="0" fontId="13" fillId="8" borderId="24" xfId="0" applyFont="1" applyFill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68" fontId="20" fillId="3" borderId="4" xfId="5" applyNumberFormat="1" applyFont="1" applyFill="1" applyBorder="1" applyAlignment="1"/>
    <xf numFmtId="168" fontId="20" fillId="3" borderId="13" xfId="5" applyNumberFormat="1" applyFont="1" applyFill="1" applyBorder="1" applyAlignment="1"/>
    <xf numFmtId="168" fontId="20" fillId="3" borderId="11" xfId="5" applyNumberFormat="1" applyFont="1" applyFill="1" applyBorder="1" applyAlignment="1"/>
    <xf numFmtId="14" fontId="0" fillId="0" borderId="0" xfId="0" applyNumberFormat="1"/>
    <xf numFmtId="164" fontId="0" fillId="8" borderId="1" xfId="5" applyFont="1" applyFill="1" applyBorder="1"/>
    <xf numFmtId="0" fontId="15" fillId="0" borderId="0" xfId="4" applyAlignment="1"/>
    <xf numFmtId="0" fontId="13" fillId="10" borderId="15" xfId="0" applyFont="1" applyFill="1" applyBorder="1" applyAlignment="1">
      <alignment horizontal="center"/>
    </xf>
    <xf numFmtId="0" fontId="13" fillId="10" borderId="16" xfId="0" applyFont="1" applyFill="1" applyBorder="1" applyAlignment="1">
      <alignment horizontal="center"/>
    </xf>
    <xf numFmtId="0" fontId="13" fillId="10" borderId="17" xfId="0" applyFont="1" applyFill="1" applyBorder="1" applyAlignment="1">
      <alignment horizontal="center"/>
    </xf>
    <xf numFmtId="0" fontId="15" fillId="10" borderId="18" xfId="4" applyFill="1" applyBorder="1" applyAlignment="1">
      <alignment horizontal="center" vertical="center"/>
    </xf>
    <xf numFmtId="0" fontId="15" fillId="10" borderId="0" xfId="4" applyFill="1" applyBorder="1" applyAlignment="1">
      <alignment horizontal="center" vertical="center"/>
    </xf>
    <xf numFmtId="0" fontId="15" fillId="10" borderId="19" xfId="4" applyFill="1" applyBorder="1" applyAlignment="1">
      <alignment horizontal="center" vertical="center"/>
    </xf>
    <xf numFmtId="0" fontId="15" fillId="10" borderId="20" xfId="4" applyFill="1" applyBorder="1" applyAlignment="1">
      <alignment horizontal="center" vertical="center"/>
    </xf>
    <xf numFmtId="0" fontId="15" fillId="10" borderId="21" xfId="4" applyFill="1" applyBorder="1" applyAlignment="1">
      <alignment horizontal="center" vertical="center"/>
    </xf>
    <xf numFmtId="0" fontId="15" fillId="10" borderId="22" xfId="4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/>
    </xf>
    <xf numFmtId="0" fontId="13" fillId="11" borderId="17" xfId="0" applyFont="1" applyFill="1" applyBorder="1" applyAlignment="1">
      <alignment horizontal="center"/>
    </xf>
    <xf numFmtId="0" fontId="15" fillId="11" borderId="18" xfId="4" applyFill="1" applyBorder="1" applyAlignment="1">
      <alignment horizontal="center" vertical="center"/>
    </xf>
    <xf numFmtId="0" fontId="15" fillId="11" borderId="0" xfId="4" applyFill="1" applyBorder="1" applyAlignment="1">
      <alignment horizontal="center" vertical="center"/>
    </xf>
    <xf numFmtId="0" fontId="15" fillId="11" borderId="19" xfId="4" applyFill="1" applyBorder="1" applyAlignment="1">
      <alignment horizontal="center" vertical="center"/>
    </xf>
    <xf numFmtId="0" fontId="15" fillId="11" borderId="20" xfId="4" applyFill="1" applyBorder="1" applyAlignment="1">
      <alignment horizontal="center" vertical="center"/>
    </xf>
    <xf numFmtId="0" fontId="15" fillId="11" borderId="21" xfId="4" applyFill="1" applyBorder="1" applyAlignment="1">
      <alignment horizontal="center" vertical="center"/>
    </xf>
    <xf numFmtId="0" fontId="15" fillId="11" borderId="22" xfId="4" applyFill="1" applyBorder="1" applyAlignment="1">
      <alignment horizontal="center" vertical="center"/>
    </xf>
    <xf numFmtId="0" fontId="0" fillId="9" borderId="16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0" fillId="8" borderId="5" xfId="0" applyFill="1" applyBorder="1" applyAlignment="1">
      <alignment horizontal="left" wrapText="1"/>
    </xf>
    <xf numFmtId="0" fontId="0" fillId="8" borderId="0" xfId="0" applyFill="1" applyAlignment="1">
      <alignment horizontal="left" wrapText="1"/>
    </xf>
    <xf numFmtId="0" fontId="0" fillId="8" borderId="19" xfId="0" applyFill="1" applyBorder="1" applyAlignment="1">
      <alignment horizontal="left" wrapText="1"/>
    </xf>
    <xf numFmtId="0" fontId="0" fillId="8" borderId="23" xfId="0" applyFill="1" applyBorder="1" applyAlignment="1">
      <alignment horizontal="left" wrapText="1"/>
    </xf>
    <xf numFmtId="0" fontId="0" fillId="8" borderId="21" xfId="0" applyFill="1" applyBorder="1" applyAlignment="1">
      <alignment horizontal="left" wrapText="1"/>
    </xf>
    <xf numFmtId="0" fontId="0" fillId="8" borderId="22" xfId="0" applyFill="1" applyBorder="1" applyAlignment="1">
      <alignment horizontal="left" wrapText="1"/>
    </xf>
    <xf numFmtId="0" fontId="17" fillId="2" borderId="25" xfId="0" applyFont="1" applyFill="1" applyBorder="1" applyAlignment="1">
      <alignment horizontal="center" wrapText="1"/>
    </xf>
    <xf numFmtId="0" fontId="17" fillId="2" borderId="16" xfId="0" applyFont="1" applyFill="1" applyBorder="1" applyAlignment="1">
      <alignment horizontal="center" wrapText="1"/>
    </xf>
    <xf numFmtId="0" fontId="17" fillId="2" borderId="17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17" fillId="2" borderId="19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19" xfId="4" applyFont="1" applyFill="1" applyBorder="1" applyAlignment="1" applyProtection="1">
      <alignment horizontal="center"/>
    </xf>
    <xf numFmtId="0" fontId="16" fillId="2" borderId="23" xfId="4" applyFont="1" applyFill="1" applyBorder="1" applyAlignment="1" applyProtection="1">
      <alignment horizontal="center"/>
    </xf>
    <xf numFmtId="0" fontId="16" fillId="2" borderId="21" xfId="4" applyFont="1" applyFill="1" applyBorder="1" applyAlignment="1" applyProtection="1">
      <alignment horizontal="center"/>
    </xf>
    <xf numFmtId="0" fontId="16" fillId="2" borderId="22" xfId="4" applyFont="1" applyFill="1" applyBorder="1" applyAlignment="1" applyProtection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9" fillId="7" borderId="6" xfId="0" applyFont="1" applyFill="1" applyBorder="1" applyAlignment="1">
      <alignment horizontal="right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5" fillId="6" borderId="2" xfId="3" applyBorder="1" applyAlignment="1">
      <alignment horizontal="center"/>
    </xf>
  </cellXfs>
  <cellStyles count="6">
    <cellStyle name="Énfasis5" xfId="3" builtinId="45"/>
    <cellStyle name="Hipervínculo" xfId="4" builtinId="8"/>
    <cellStyle name="Millares" xfId="5" builtinId="3"/>
    <cellStyle name="Moneda" xfId="1" builtinId="4"/>
    <cellStyle name="Normal" xfId="0" builtinId="0"/>
    <cellStyle name="Porcentaje" xfId="2" builtinId="5"/>
  </cellStyles>
  <dxfs count="6">
    <dxf>
      <font>
        <b/>
        <strike val="0"/>
        <outline val="0"/>
        <shadow val="0"/>
        <u val="none"/>
        <vertAlign val="baseline"/>
        <sz val="20"/>
        <color auto="1"/>
        <name val="Calibri"/>
        <scheme val="minor"/>
      </font>
      <numFmt numFmtId="168" formatCode="_(* #,##0_);_(* \(#,##0\);_(* &quot;-&quot;??_);_(@_)"/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numFmt numFmtId="166" formatCode="_-[$$-440A]* #,##0.00_-;\-[$$-440A]* #,##0.00_-;_-[$$-440A]* &quot;-&quot;??_-;_-@_-"/>
    </dxf>
    <dxf>
      <numFmt numFmtId="166" formatCode="_-[$$-440A]* #,##0.00_-;\-[$$-440A]* #,##0.00_-;_-[$$-440A]* &quot;-&quot;??_-;_-@_-"/>
    </dxf>
    <dxf>
      <numFmt numFmtId="166" formatCode="_-[$$-440A]* #,##0.00_-;\-[$$-440A]* #,##0.00_-;_-[$$-440A]* &quot;-&quot;??_-;_-@_-"/>
    </dxf>
    <dxf>
      <numFmt numFmtId="166" formatCode="_-[$$-440A]* #,##0.00_-;\-[$$-440A]* #,##0.00_-;_-[$$-440A]* &quot;-&quot;??_-;_-@_-"/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ontaportable.com/contaportabl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542925</xdr:colOff>
      <xdr:row>4</xdr:row>
      <xdr:rowOff>12332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813DAC-7E68-44C2-9F08-FE9831AD0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33375"/>
          <a:ext cx="1304925" cy="10124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2" displayName="Tabla2" ref="E7:J19" totalsRowShown="0">
  <tableColumns count="6">
    <tableColumn id="1" xr3:uid="{00000000-0010-0000-0000-000001000000}" name="Tipo                "/>
    <tableColumn id="2" xr3:uid="{00000000-0010-0000-0000-000002000000}" name="Desde " dataDxfId="5" dataCellStyle="Moneda"/>
    <tableColumn id="3" xr3:uid="{00000000-0010-0000-0000-000003000000}" name="Hasta " dataDxfId="4" dataCellStyle="Moneda"/>
    <tableColumn id="4" xr3:uid="{00000000-0010-0000-0000-000004000000}" name="Cuota Fija " dataDxfId="3" dataCellStyle="Moneda"/>
    <tableColumn id="5" xr3:uid="{00000000-0010-0000-0000-000005000000}" name="% a Aplicar"/>
    <tableColumn id="6" xr3:uid="{00000000-0010-0000-0000-000006000000}" name="Sobre  el exceso:" dataDxfId="2" dataCellStyle="Moneda"/>
  </tableColumns>
  <tableStyleInfo name="TableStyleDark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Aguinaldo" displayName="TablaAguinaldo" ref="E7:F11" totalsRowShown="0">
  <tableColumns count="2">
    <tableColumn id="1" xr3:uid="{00000000-0010-0000-0100-000001000000}" name="Tipo                " dataDxfId="1"/>
    <tableColumn id="2" xr3:uid="{00000000-0010-0000-0100-000002000000}" name="Dias a Pagar " dataDxfId="0" dataCellStyle="Millares"/>
  </tableColumns>
  <tableStyleInfo name="TableStyleDark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aportable.com/contaportable" TargetMode="External"/><Relationship Id="rId3" Type="http://schemas.openxmlformats.org/officeDocument/2006/relationships/hyperlink" Target="https://www.contaportable.com/" TargetMode="External"/><Relationship Id="rId7" Type="http://schemas.openxmlformats.org/officeDocument/2006/relationships/hyperlink" Target="http://bit.ly/SetupContaportableInvFact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www.tiservicios.net/" TargetMode="External"/><Relationship Id="rId1" Type="http://schemas.openxmlformats.org/officeDocument/2006/relationships/hyperlink" Target="http://www.facebook.com/contaportable" TargetMode="External"/><Relationship Id="rId6" Type="http://schemas.openxmlformats.org/officeDocument/2006/relationships/hyperlink" Target="https://www.contaportable.com/contaportable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bit.ly/SetupContaportableInvFact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contaportable.com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topLeftCell="A6" zoomScaleNormal="100" workbookViewId="0">
      <selection activeCell="H19" sqref="H19"/>
    </sheetView>
  </sheetViews>
  <sheetFormatPr baseColWidth="10" defaultRowHeight="26.25" customHeight="1" x14ac:dyDescent="0.25"/>
  <cols>
    <col min="1" max="1" width="5.7109375" customWidth="1"/>
    <col min="5" max="5" width="22.42578125" customWidth="1"/>
    <col min="8" max="8" width="17.42578125" customWidth="1"/>
    <col min="9" max="9" width="17.85546875" customWidth="1"/>
    <col min="10" max="10" width="15.5703125" bestFit="1" customWidth="1"/>
    <col min="11" max="11" width="15.140625" customWidth="1"/>
    <col min="12" max="12" width="18" customWidth="1"/>
    <col min="13" max="13" width="39.42578125" customWidth="1"/>
    <col min="14" max="14" width="15.140625" customWidth="1"/>
    <col min="15" max="15" width="17.140625" customWidth="1"/>
    <col min="16" max="17" width="15.85546875" bestFit="1" customWidth="1"/>
    <col min="18" max="18" width="14.85546875" customWidth="1"/>
    <col min="19" max="19" width="14" bestFit="1" customWidth="1"/>
    <col min="20" max="20" width="16.140625" customWidth="1"/>
    <col min="21" max="21" width="28.7109375" customWidth="1"/>
  </cols>
  <sheetData>
    <row r="1" spans="1:16" ht="26.25" customHeight="1" x14ac:dyDescent="0.25">
      <c r="D1" t="s">
        <v>51</v>
      </c>
      <c r="H1" s="49" t="s">
        <v>52</v>
      </c>
      <c r="J1" t="s">
        <v>56</v>
      </c>
    </row>
    <row r="2" spans="1:16" ht="26.25" customHeight="1" thickBot="1" x14ac:dyDescent="0.3"/>
    <row r="3" spans="1:16" ht="26.25" customHeight="1" x14ac:dyDescent="0.25">
      <c r="E3" s="50" t="s">
        <v>53</v>
      </c>
      <c r="F3" s="51"/>
      <c r="G3" s="51"/>
      <c r="H3" s="52"/>
      <c r="J3" s="59" t="s">
        <v>55</v>
      </c>
      <c r="K3" s="60"/>
      <c r="L3" s="60"/>
      <c r="M3" s="61"/>
    </row>
    <row r="4" spans="1:16" ht="26.25" customHeight="1" x14ac:dyDescent="0.25">
      <c r="E4" s="53" t="s">
        <v>54</v>
      </c>
      <c r="F4" s="54"/>
      <c r="G4" s="54"/>
      <c r="H4" s="55"/>
      <c r="J4" s="62" t="s">
        <v>54</v>
      </c>
      <c r="K4" s="63"/>
      <c r="L4" s="63"/>
      <c r="M4" s="64"/>
    </row>
    <row r="5" spans="1:16" ht="26.25" customHeight="1" x14ac:dyDescent="0.25">
      <c r="E5" s="53"/>
      <c r="F5" s="54"/>
      <c r="G5" s="54"/>
      <c r="H5" s="55"/>
      <c r="J5" s="62"/>
      <c r="K5" s="63"/>
      <c r="L5" s="63"/>
      <c r="M5" s="64"/>
    </row>
    <row r="6" spans="1:16" ht="26.25" customHeight="1" thickBot="1" x14ac:dyDescent="0.3">
      <c r="E6" s="56"/>
      <c r="F6" s="57"/>
      <c r="G6" s="57"/>
      <c r="H6" s="58"/>
      <c r="J6" s="65"/>
      <c r="K6" s="66"/>
      <c r="L6" s="66"/>
      <c r="M6" s="67"/>
    </row>
    <row r="7" spans="1:16" ht="26.25" customHeight="1" x14ac:dyDescent="0.4">
      <c r="A7" s="70" t="s">
        <v>20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6" ht="26.25" customHeight="1" x14ac:dyDescent="0.4">
      <c r="A8" s="71" t="s">
        <v>38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</row>
    <row r="10" spans="1:16" ht="26.25" customHeight="1" x14ac:dyDescent="0.25">
      <c r="A10" s="108" t="s">
        <v>21</v>
      </c>
      <c r="B10" s="94" t="s">
        <v>44</v>
      </c>
      <c r="C10" s="95"/>
      <c r="D10" s="95"/>
      <c r="E10" s="96"/>
      <c r="F10" s="100" t="s">
        <v>45</v>
      </c>
      <c r="G10" s="100" t="s">
        <v>46</v>
      </c>
      <c r="H10" s="100" t="s">
        <v>25</v>
      </c>
      <c r="I10" s="100" t="s">
        <v>47</v>
      </c>
      <c r="J10" s="100" t="s">
        <v>37</v>
      </c>
      <c r="K10" s="100" t="s">
        <v>50</v>
      </c>
      <c r="L10" s="100" t="s">
        <v>24</v>
      </c>
      <c r="M10" s="107" t="s">
        <v>23</v>
      </c>
    </row>
    <row r="11" spans="1:16" ht="48.75" customHeight="1" x14ac:dyDescent="0.25">
      <c r="A11" s="109"/>
      <c r="B11" s="97"/>
      <c r="C11" s="98"/>
      <c r="D11" s="98"/>
      <c r="E11" s="99"/>
      <c r="F11" s="101" t="s">
        <v>35</v>
      </c>
      <c r="G11" s="101" t="s">
        <v>35</v>
      </c>
      <c r="H11" s="101"/>
      <c r="I11" s="102"/>
      <c r="J11" s="102"/>
      <c r="K11" s="102"/>
      <c r="L11" s="102"/>
      <c r="M11" s="101"/>
    </row>
    <row r="12" spans="1:16" ht="26.25" customHeight="1" x14ac:dyDescent="0.25">
      <c r="A12" s="1">
        <v>1</v>
      </c>
      <c r="B12" s="103" t="s">
        <v>11</v>
      </c>
      <c r="C12" s="104"/>
      <c r="D12" s="104"/>
      <c r="E12" s="105"/>
      <c r="F12" s="32">
        <v>43813</v>
      </c>
      <c r="G12" s="32">
        <f t="shared" ref="G12:G26" ca="1" si="0">DATE(YEAR(TODAY()),12,12)</f>
        <v>46003</v>
      </c>
      <c r="H12" s="2">
        <v>304.17</v>
      </c>
      <c r="I12" s="48">
        <f ca="1">IF(((G12-F12+1)/365)&gt;=10,'Tabla Aguinaldos'!$F$11,     IF(((G12-F12+1)/365)&gt;=3,'Tabla Aguinaldos'!$F$10,IF(((G12-F12+1)/365)&gt;=1,'Tabla Aguinaldos'!$F$9,"Proporcional"              )                )                    )</f>
        <v>19</v>
      </c>
      <c r="J12" s="17">
        <f ca="1">IF( ((G12-F12+1)/365)&gt;1,H12/30*(IF(((G12-F12+1)/365)&gt;=10,'Tabla Aguinaldos'!$F$11,     IF(((G12-F12+1)/365)&gt;=3,'Tabla Aguinaldos'!$F$10,IF(((G12-F12+1)/365)&gt;=1,'Tabla Aguinaldos'!$F$9,'Tabla Aguinaldos'!$F$8                )                )                 )),   ((H12/30*(IF(((G12-F12+1)/365)&gt;=10,'Tabla Aguinaldos'!$F$11,     IF(((G12-F12+1)/365)&gt;=3,'Tabla Aguinaldos'!$F$10,IF(((G12-F12+1)/365)&gt;=1,'Tabla Aguinaldos'!$F$9,'Tabla Aguinaldos'!$F$8                )                )                 )))/365)*(G12-F12+1)          )</f>
        <v>192.64100000000002</v>
      </c>
      <c r="K12" s="17">
        <f ca="1">IF((IF(   (J12-aguiexento)&lt;=0,0,J12-aguiexento)  )&lt;='Tabla de Renta'!$G$12,0,IF((  IF(   (J12-aguiexento)&lt;=0,0,J12-aguiexento)  )&lt;='Tabla de Renta'!$G$13,((  IF(   (J12-aguiexento)&lt;=0,0,J12-aguiexento)    )-'Tabla de Renta'!$J$13)*'Tabla de Renta'!$I$13+'Tabla de Renta'!$H$13,IF((    IF(   (J12-aguiexento)&lt;=0,0,J12-aguiexento)     )&lt;='Tabla de Renta'!$G$14,((   IF(   (J12-aguiexento)&lt;=0,0,J12-aguiexento)    )-'Tabla de Renta'!$J$14)*'Tabla de Renta'!$I$14+'Tabla de Renta'!$H$14,((  IF(   (J12-aguiexento)&lt;=0,0,J12-aguiexento)   )-'Tabla de Renta'!$J$15)*'Tabla de Renta'!$I$15+'Tabla de Renta'!$H$15)))</f>
        <v>0</v>
      </c>
      <c r="L12" s="17">
        <f t="shared" ref="L12:L17" ca="1" si="1">J12-K12</f>
        <v>192.64100000000002</v>
      </c>
      <c r="M12" s="1"/>
      <c r="N12" s="18"/>
    </row>
    <row r="13" spans="1:16" ht="26.25" customHeight="1" x14ac:dyDescent="0.25">
      <c r="A13" s="1">
        <v>2</v>
      </c>
      <c r="B13" s="103" t="s">
        <v>12</v>
      </c>
      <c r="C13" s="104"/>
      <c r="D13" s="104"/>
      <c r="E13" s="105"/>
      <c r="F13" s="32">
        <v>43081</v>
      </c>
      <c r="G13" s="32">
        <f t="shared" ca="1" si="0"/>
        <v>46003</v>
      </c>
      <c r="H13" s="2">
        <v>3500</v>
      </c>
      <c r="I13" s="48">
        <f ca="1">IF(((G13-F13+1)/365)&gt;=10,'Tabla Aguinaldos'!$F$11,     IF(((G13-F13+1)/365)&gt;=3,'Tabla Aguinaldos'!$F$10,IF(((G13-F13+1)/365)&gt;=1,'Tabla Aguinaldos'!$F$9,"Proporcional"              )                )                    )</f>
        <v>19</v>
      </c>
      <c r="J13" s="17">
        <f ca="1">IF( ((G13-F13+1)/365)&gt;1,H13/30*(IF(((G13-F13+1)/365)&gt;=10,'Tabla Aguinaldos'!$F$11,     IF(((G13-F13+1)/365)&gt;=3,'Tabla Aguinaldos'!$F$10,IF(((G13-F13+1)/365)&gt;=1,'Tabla Aguinaldos'!$F$9,'Tabla Aguinaldos'!$F$8                )                )                 )),   ((H13/30*(IF(((G13-F13+1)/365)&gt;=10,'Tabla Aguinaldos'!$F$11,     IF(((G13-F13+1)/365)&gt;=3,'Tabla Aguinaldos'!$F$10,IF(((G13-F13+1)/365)&gt;=1,'Tabla Aguinaldos'!$F$9,'Tabla Aguinaldos'!$F$8                )                )                 )))/365)*(G13-F13+1)          )</f>
        <v>2216.666666666667</v>
      </c>
      <c r="K13" s="17">
        <f ca="1">IF((IF(   (J13-aguiexento)&lt;=0,0,J13-aguiexento)  )&lt;='Tabla de Renta'!$G$12,0,IF((  IF(   (J13-aguiexento)&lt;=0,0,J13-aguiexento)  )&lt;='Tabla de Renta'!$G$13,((  IF(   (J13-aguiexento)&lt;=0,0,J13-aguiexento)    )-'Tabla de Renta'!$J$13)*'Tabla de Renta'!$I$13+'Tabla de Renta'!$H$13,IF((    IF(   (J13-aguiexento)&lt;=0,0,J13-aguiexento)     )&lt;='Tabla de Renta'!$G$14,((   IF(   (J13-aguiexento)&lt;=0,0,J13-aguiexento)    )-'Tabla de Renta'!$J$14)*'Tabla de Renta'!$I$14+'Tabla de Renta'!$H$14,((  IF(   (J13-aguiexento)&lt;=0,0,J13-aguiexento)   )-'Tabla de Renta'!$J$15)*'Tabla de Renta'!$I$15+'Tabla de Renta'!$H$15)))</f>
        <v>83.809333333333399</v>
      </c>
      <c r="L13" s="17">
        <f t="shared" ca="1" si="1"/>
        <v>2132.8573333333334</v>
      </c>
      <c r="M13" s="1"/>
      <c r="N13" s="18"/>
    </row>
    <row r="14" spans="1:16" ht="26.25" customHeight="1" x14ac:dyDescent="0.25">
      <c r="A14" s="1">
        <v>3</v>
      </c>
      <c r="B14" s="103" t="s">
        <v>13</v>
      </c>
      <c r="C14" s="104"/>
      <c r="D14" s="104"/>
      <c r="E14" s="105"/>
      <c r="F14" s="32">
        <f t="shared" ref="F14:F26" ca="1" si="2">DATE(YEAR(TODAY())-1,12,12)</f>
        <v>45638</v>
      </c>
      <c r="G14" s="32">
        <f t="shared" ca="1" si="0"/>
        <v>46003</v>
      </c>
      <c r="H14" s="2">
        <v>700</v>
      </c>
      <c r="I14" s="48">
        <f ca="1">IF(((G14-F14+1)/365)&gt;=10,'Tabla Aguinaldos'!$F$11,     IF(((G14-F14+1)/365)&gt;=3,'Tabla Aguinaldos'!$F$10,IF(((G14-F14+1)/365)&gt;=1,'Tabla Aguinaldos'!$F$9,"Proporcional"              )                )                    )</f>
        <v>15</v>
      </c>
      <c r="J14" s="17">
        <f ca="1">IF( ((G14-F14+1)/365)&gt;1,H14/30*(IF(((G14-F14+1)/365)&gt;=10,'Tabla Aguinaldos'!$F$11,     IF(((G14-F14+1)/365)&gt;=3,'Tabla Aguinaldos'!$F$10,IF(((G14-F14+1)/365)&gt;=1,'Tabla Aguinaldos'!$F$9,'Tabla Aguinaldos'!$F$8                )                )                 )),   ((H14/30*(IF(((G14-F14+1)/365)&gt;=10,'Tabla Aguinaldos'!$F$11,     IF(((G14-F14+1)/365)&gt;=3,'Tabla Aguinaldos'!$F$10,IF(((G14-F14+1)/365)&gt;=1,'Tabla Aguinaldos'!$F$9,'Tabla Aguinaldos'!$F$8                )                )                 )))/365)*(G14-F14+1)          )</f>
        <v>350</v>
      </c>
      <c r="K14" s="17">
        <f ca="1">IF((IF(   (J14-aguiexento)&lt;=0,0,J14-aguiexento)  )&lt;='Tabla de Renta'!$G$12,0,IF((  IF(   (J14-aguiexento)&lt;=0,0,J14-aguiexento)  )&lt;='Tabla de Renta'!$G$13,((  IF(   (J14-aguiexento)&lt;=0,0,J14-aguiexento)    )-'Tabla de Renta'!$J$13)*'Tabla de Renta'!$I$13+'Tabla de Renta'!$H$13,IF((    IF(   (J14-aguiexento)&lt;=0,0,J14-aguiexento)     )&lt;='Tabla de Renta'!$G$14,((   IF(   (J14-aguiexento)&lt;=0,0,J14-aguiexento)    )-'Tabla de Renta'!$J$14)*'Tabla de Renta'!$I$14+'Tabla de Renta'!$H$14,((  IF(   (J14-aguiexento)&lt;=0,0,J14-aguiexento)   )-'Tabla de Renta'!$J$15)*'Tabla de Renta'!$I$15+'Tabla de Renta'!$H$15)))</f>
        <v>0</v>
      </c>
      <c r="L14" s="17">
        <f t="shared" ca="1" si="1"/>
        <v>350</v>
      </c>
      <c r="M14" s="1"/>
      <c r="N14" s="18"/>
    </row>
    <row r="15" spans="1:16" ht="26.25" customHeight="1" x14ac:dyDescent="0.25">
      <c r="A15" s="1">
        <v>4</v>
      </c>
      <c r="B15" s="103" t="s">
        <v>14</v>
      </c>
      <c r="C15" s="104"/>
      <c r="D15" s="104"/>
      <c r="E15" s="105"/>
      <c r="F15" s="32">
        <f t="shared" ca="1" si="2"/>
        <v>45638</v>
      </c>
      <c r="G15" s="32">
        <f t="shared" ca="1" si="0"/>
        <v>46003</v>
      </c>
      <c r="H15" s="2">
        <v>2500</v>
      </c>
      <c r="I15" s="48">
        <f ca="1">IF(((G15-F15+1)/365)&gt;=10,'Tabla Aguinaldos'!$F$11,     IF(((G15-F15+1)/365)&gt;=3,'Tabla Aguinaldos'!$F$10,IF(((G15-F15+1)/365)&gt;=1,'Tabla Aguinaldos'!$F$9,"Proporcional"              )                )                    )</f>
        <v>15</v>
      </c>
      <c r="J15" s="17">
        <f ca="1">IF( ((G15-F15+1)/365)&gt;1,H15/30*(IF(((G15-F15+1)/365)&gt;=10,'Tabla Aguinaldos'!$F$11,     IF(((G15-F15+1)/365)&gt;=3,'Tabla Aguinaldos'!$F$10,IF(((G15-F15+1)/365)&gt;=1,'Tabla Aguinaldos'!$F$9,'Tabla Aguinaldos'!$F$8                )                )                 )),   ((H15/30*(IF(((G15-F15+1)/365)&gt;=10,'Tabla Aguinaldos'!$F$11,     IF(((G15-F15+1)/365)&gt;=3,'Tabla Aguinaldos'!$F$10,IF(((G15-F15+1)/365)&gt;=1,'Tabla Aguinaldos'!$F$9,'Tabla Aguinaldos'!$F$8                )                )                 )))/365)*(G15-F15+1)          )</f>
        <v>1250</v>
      </c>
      <c r="K15" s="17">
        <f ca="1">IF((IF(   (J15-aguiexento)&lt;=0,0,J15-aguiexento)  )&lt;='Tabla de Renta'!$G$12,0,IF((  IF(   (J15-aguiexento)&lt;=0,0,J15-aguiexento)  )&lt;='Tabla de Renta'!$G$13,((  IF(   (J15-aguiexento)&lt;=0,0,J15-aguiexento)    )-'Tabla de Renta'!$J$13)*'Tabla de Renta'!$I$13+'Tabla de Renta'!$H$13,IF((    IF(   (J15-aguiexento)&lt;=0,0,J15-aguiexento)     )&lt;='Tabla de Renta'!$G$14,((   IF(   (J15-aguiexento)&lt;=0,0,J15-aguiexento)    )-'Tabla de Renta'!$J$14)*'Tabla de Renta'!$I$14+'Tabla de Renta'!$H$14,((  IF(   (J15-aguiexento)&lt;=0,0,J15-aguiexento)   )-'Tabla de Renta'!$J$15)*'Tabla de Renta'!$I$15+'Tabla de Renta'!$H$15)))</f>
        <v>0</v>
      </c>
      <c r="L15" s="17">
        <f t="shared" ca="1" si="1"/>
        <v>1250</v>
      </c>
      <c r="M15" s="1"/>
      <c r="N15" s="18"/>
    </row>
    <row r="16" spans="1:16" ht="26.25" customHeight="1" x14ac:dyDescent="0.25">
      <c r="A16" s="1">
        <v>5</v>
      </c>
      <c r="B16" s="103" t="s">
        <v>15</v>
      </c>
      <c r="C16" s="104"/>
      <c r="D16" s="104"/>
      <c r="E16" s="105"/>
      <c r="F16" s="32">
        <f t="shared" ca="1" si="2"/>
        <v>45638</v>
      </c>
      <c r="G16" s="32">
        <f t="shared" ca="1" si="0"/>
        <v>46003</v>
      </c>
      <c r="H16" s="2">
        <v>250</v>
      </c>
      <c r="I16" s="48">
        <f ca="1">IF(((G16-F16+1)/365)&gt;=10,'Tabla Aguinaldos'!$F$11,     IF(((G16-F16+1)/365)&gt;=3,'Tabla Aguinaldos'!$F$10,IF(((G16-F16+1)/365)&gt;=1,'Tabla Aguinaldos'!$F$9,"Proporcional"              )                )                    )</f>
        <v>15</v>
      </c>
      <c r="J16" s="17">
        <f ca="1">IF( ((G16-F16+1)/365)&gt;1,H16/30*(IF(((G16-F16+1)/365)&gt;=10,'Tabla Aguinaldos'!$F$11,     IF(((G16-F16+1)/365)&gt;=3,'Tabla Aguinaldos'!$F$10,IF(((G16-F16+1)/365)&gt;=1,'Tabla Aguinaldos'!$F$9,'Tabla Aguinaldos'!$F$8                )                )                 )),   ((H16/30*(IF(((G16-F16+1)/365)&gt;=10,'Tabla Aguinaldos'!$F$11,     IF(((G16-F16+1)/365)&gt;=3,'Tabla Aguinaldos'!$F$10,IF(((G16-F16+1)/365)&gt;=1,'Tabla Aguinaldos'!$F$9,'Tabla Aguinaldos'!$F$8                )                )                 )))/365)*(G16-F16+1)          )</f>
        <v>125.00000000000001</v>
      </c>
      <c r="K16" s="17">
        <f ca="1">IF((IF(   (J16-aguiexento)&lt;=0,0,J16-aguiexento)  )&lt;='Tabla de Renta'!$G$12,0,IF((  IF(   (J16-aguiexento)&lt;=0,0,J16-aguiexento)  )&lt;='Tabla de Renta'!$G$13,((  IF(   (J16-aguiexento)&lt;=0,0,J16-aguiexento)    )-'Tabla de Renta'!$J$13)*'Tabla de Renta'!$I$13+'Tabla de Renta'!$H$13,IF((    IF(   (J16-aguiexento)&lt;=0,0,J16-aguiexento)     )&lt;='Tabla de Renta'!$G$14,((   IF(   (J16-aguiexento)&lt;=0,0,J16-aguiexento)    )-'Tabla de Renta'!$J$14)*'Tabla de Renta'!$I$14+'Tabla de Renta'!$H$14,((  IF(   (J16-aguiexento)&lt;=0,0,J16-aguiexento)   )-'Tabla de Renta'!$J$15)*'Tabla de Renta'!$I$15+'Tabla de Renta'!$H$15)))</f>
        <v>0</v>
      </c>
      <c r="L16" s="17">
        <f t="shared" ca="1" si="1"/>
        <v>125.00000000000001</v>
      </c>
      <c r="M16" s="1"/>
    </row>
    <row r="17" spans="1:18" ht="26.25" customHeight="1" x14ac:dyDescent="0.25">
      <c r="A17" s="1">
        <v>6</v>
      </c>
      <c r="B17" s="103" t="s">
        <v>16</v>
      </c>
      <c r="C17" s="104"/>
      <c r="D17" s="104"/>
      <c r="E17" s="105"/>
      <c r="F17" s="32">
        <f t="shared" ca="1" si="2"/>
        <v>45638</v>
      </c>
      <c r="G17" s="32">
        <f t="shared" ca="1" si="0"/>
        <v>46003</v>
      </c>
      <c r="H17" s="2">
        <v>300</v>
      </c>
      <c r="I17" s="48">
        <f ca="1">IF(((G17-F17+1)/365)&gt;=10,'Tabla Aguinaldos'!$F$11,     IF(((G17-F17+1)/365)&gt;=3,'Tabla Aguinaldos'!$F$10,IF(((G17-F17+1)/365)&gt;=1,'Tabla Aguinaldos'!$F$9,"Proporcional"              )                )                    )</f>
        <v>15</v>
      </c>
      <c r="J17" s="17">
        <f ca="1">IF( ((G17-F17+1)/365)&gt;1,H17/30*(IF(((G17-F17+1)/365)&gt;=10,'Tabla Aguinaldos'!$F$11,     IF(((G17-F17+1)/365)&gt;=3,'Tabla Aguinaldos'!$F$10,IF(((G17-F17+1)/365)&gt;=1,'Tabla Aguinaldos'!$F$9,'Tabla Aguinaldos'!$F$8                )                )                 )),   ((H17/30*(IF(((G17-F17+1)/365)&gt;=10,'Tabla Aguinaldos'!$F$11,     IF(((G17-F17+1)/365)&gt;=3,'Tabla Aguinaldos'!$F$10,IF(((G17-F17+1)/365)&gt;=1,'Tabla Aguinaldos'!$F$9,'Tabla Aguinaldos'!$F$8                )                )                 )))/365)*(G17-F17+1)          )</f>
        <v>150</v>
      </c>
      <c r="K17" s="17">
        <f ca="1">IF((IF(   (J17-aguiexento)&lt;=0,0,J17-aguiexento)  )&lt;='Tabla de Renta'!$G$12,0,IF((  IF(   (J17-aguiexento)&lt;=0,0,J17-aguiexento)  )&lt;='Tabla de Renta'!$G$13,((  IF(   (J17-aguiexento)&lt;=0,0,J17-aguiexento)    )-'Tabla de Renta'!$J$13)*'Tabla de Renta'!$I$13+'Tabla de Renta'!$H$13,IF((    IF(   (J17-aguiexento)&lt;=0,0,J17-aguiexento)     )&lt;='Tabla de Renta'!$G$14,((   IF(   (J17-aguiexento)&lt;=0,0,J17-aguiexento)    )-'Tabla de Renta'!$J$14)*'Tabla de Renta'!$I$14+'Tabla de Renta'!$H$14,((  IF(   (J17-aguiexento)&lt;=0,0,J17-aguiexento)   )-'Tabla de Renta'!$J$15)*'Tabla de Renta'!$I$15+'Tabla de Renta'!$H$15)))</f>
        <v>0</v>
      </c>
      <c r="L17" s="17">
        <f t="shared" ca="1" si="1"/>
        <v>150</v>
      </c>
      <c r="M17" s="1"/>
    </row>
    <row r="18" spans="1:18" ht="26.25" customHeight="1" x14ac:dyDescent="0.25">
      <c r="A18" s="1">
        <v>7</v>
      </c>
      <c r="B18" s="103" t="s">
        <v>17</v>
      </c>
      <c r="C18" s="104"/>
      <c r="D18" s="104"/>
      <c r="E18" s="105"/>
      <c r="F18" s="32">
        <f t="shared" ca="1" si="2"/>
        <v>45638</v>
      </c>
      <c r="G18" s="32">
        <f t="shared" ca="1" si="0"/>
        <v>46003</v>
      </c>
      <c r="H18" s="2">
        <v>850</v>
      </c>
      <c r="I18" s="48">
        <f ca="1">IF(((G18-F18+1)/365)&gt;=10,'Tabla Aguinaldos'!$F$11,     IF(((G18-F18+1)/365)&gt;=3,'Tabla Aguinaldos'!$F$10,IF(((G18-F18+1)/365)&gt;=1,'Tabla Aguinaldos'!$F$9,"Proporcional"              )                )                    )</f>
        <v>15</v>
      </c>
      <c r="J18" s="17">
        <f ca="1">IF( ((G18-F18+1)/365)&gt;1,H18/30*(IF(((G18-F18+1)/365)&gt;=10,'Tabla Aguinaldos'!$F$11,     IF(((G18-F18+1)/365)&gt;=3,'Tabla Aguinaldos'!$F$10,IF(((G18-F18+1)/365)&gt;=1,'Tabla Aguinaldos'!$F$9,'Tabla Aguinaldos'!$F$8                )                )                 )),   ((H18/30*(IF(((G18-F18+1)/365)&gt;=10,'Tabla Aguinaldos'!$F$11,     IF(((G18-F18+1)/365)&gt;=3,'Tabla Aguinaldos'!$F$10,IF(((G18-F18+1)/365)&gt;=1,'Tabla Aguinaldos'!$F$9,'Tabla Aguinaldos'!$F$8                )                )                 )))/365)*(G18-F18+1)          )</f>
        <v>425</v>
      </c>
      <c r="K18" s="17">
        <f ca="1">IF((IF(   (J18-aguiexento)&lt;=0,0,J18-aguiexento)  )&lt;='Tabla de Renta'!$G$12,0,IF((  IF(   (J18-aguiexento)&lt;=0,0,J18-aguiexento)  )&lt;='Tabla de Renta'!$G$13,((  IF(   (J18-aguiexento)&lt;=0,0,J18-aguiexento)    )-'Tabla de Renta'!$J$13)*'Tabla de Renta'!$I$13+'Tabla de Renta'!$H$13,IF((    IF(   (J18-aguiexento)&lt;=0,0,J18-aguiexento)     )&lt;='Tabla de Renta'!$G$14,((   IF(   (J18-aguiexento)&lt;=0,0,J18-aguiexento)    )-'Tabla de Renta'!$J$14)*'Tabla de Renta'!$I$14+'Tabla de Renta'!$H$14,((  IF(   (J18-aguiexento)&lt;=0,0,J18-aguiexento)   )-'Tabla de Renta'!$J$15)*'Tabla de Renta'!$I$15+'Tabla de Renta'!$H$15)))</f>
        <v>0</v>
      </c>
      <c r="L18" s="17">
        <f t="shared" ref="L18" ca="1" si="3">J18-K18</f>
        <v>425</v>
      </c>
      <c r="M18" s="1"/>
    </row>
    <row r="19" spans="1:18" ht="26.25" customHeight="1" x14ac:dyDescent="0.25">
      <c r="A19" s="1">
        <v>8</v>
      </c>
      <c r="B19" s="41" t="s">
        <v>48</v>
      </c>
      <c r="C19" s="42"/>
      <c r="D19" s="42"/>
      <c r="E19" s="43"/>
      <c r="F19" s="32">
        <v>43812</v>
      </c>
      <c r="G19" s="32">
        <f t="shared" ca="1" si="0"/>
        <v>46003</v>
      </c>
      <c r="H19" s="2">
        <v>400</v>
      </c>
      <c r="I19" s="48">
        <f ca="1">IF(((G19-F19+1)/365)&gt;=10,'Tabla Aguinaldos'!$F$11,     IF(((G19-F19+1)/365)&gt;=3,'Tabla Aguinaldos'!$F$10,IF(((G19-F19+1)/365)&gt;=1,'Tabla Aguinaldos'!$F$9,"Proporcional"              )                )                    )</f>
        <v>19</v>
      </c>
      <c r="J19" s="17">
        <f ca="1">IF( ((G19-F19+1)/365)&gt;1,H19/30*(IF(((G19-F19+1)/365)&gt;=10,'Tabla Aguinaldos'!$F$11,     IF(((G19-F19+1)/365)&gt;=3,'Tabla Aguinaldos'!$F$10,IF(((G19-F19+1)/365)&gt;=1,'Tabla Aguinaldos'!$F$9,'Tabla Aguinaldos'!$F$8                )                )                 )),   ((H19/30*(IF(((G19-F19+1)/365)&gt;=10,'Tabla Aguinaldos'!$F$11,     IF(((G19-F19+1)/365)&gt;=3,'Tabla Aguinaldos'!$F$10,IF(((G19-F19+1)/365)&gt;=1,'Tabla Aguinaldos'!$F$9,'Tabla Aguinaldos'!$F$8                )                )                 )))/365)*(G19-F19+1)          )</f>
        <v>253.33333333333334</v>
      </c>
      <c r="K19" s="17">
        <f ca="1">IF((IF(   (J19-aguiexento)&lt;=0,0,J19-aguiexento)  )&lt;='Tabla de Renta'!$G$12,0,IF((  IF(   (J19-aguiexento)&lt;=0,0,J19-aguiexento)  )&lt;='Tabla de Renta'!$G$13,((  IF(   (J19-aguiexento)&lt;=0,0,J19-aguiexento)    )-'Tabla de Renta'!$J$13)*'Tabla de Renta'!$I$13+'Tabla de Renta'!$H$13,IF((    IF(   (J19-aguiexento)&lt;=0,0,J19-aguiexento)     )&lt;='Tabla de Renta'!$G$14,((   IF(   (J19-aguiexento)&lt;=0,0,J19-aguiexento)    )-'Tabla de Renta'!$J$14)*'Tabla de Renta'!$I$14+'Tabla de Renta'!$H$14,((  IF(   (J19-aguiexento)&lt;=0,0,J19-aguiexento)   )-'Tabla de Renta'!$J$15)*'Tabla de Renta'!$I$15+'Tabla de Renta'!$H$15)))</f>
        <v>0</v>
      </c>
      <c r="L19" s="17">
        <f t="shared" ref="L19:L26" ca="1" si="4">J19-K19</f>
        <v>253.33333333333334</v>
      </c>
      <c r="M19" s="1"/>
    </row>
    <row r="20" spans="1:18" ht="26.25" customHeight="1" x14ac:dyDescent="0.25">
      <c r="A20" s="1"/>
      <c r="B20" s="41"/>
      <c r="C20" s="42"/>
      <c r="D20" s="42"/>
      <c r="E20" s="43"/>
      <c r="F20" s="32">
        <f t="shared" ca="1" si="2"/>
        <v>45638</v>
      </c>
      <c r="G20" s="32">
        <f t="shared" ca="1" si="0"/>
        <v>46003</v>
      </c>
      <c r="H20" s="2"/>
      <c r="I20" s="48">
        <f ca="1">IF(((G20-F20+1)/365)&gt;=10,'Tabla Aguinaldos'!$F$11,     IF(((G20-F20+1)/365)&gt;=3,'Tabla Aguinaldos'!$F$10,IF(((G20-F20+1)/365)&gt;=1,'Tabla Aguinaldos'!$F$9,"Proporcional"              )                )                    )</f>
        <v>15</v>
      </c>
      <c r="J20" s="17">
        <f ca="1">IF( ((G20-F20+1)/365)&gt;1,H20/30*(IF(((G20-F20+1)/365)&gt;=10,'Tabla Aguinaldos'!$F$11,     IF(((G20-F20+1)/365)&gt;=3,'Tabla Aguinaldos'!$F$10,IF(((G20-F20+1)/365)&gt;=1,'Tabla Aguinaldos'!$F$9,'Tabla Aguinaldos'!$F$8                )                )                 )),   ((H20/30*(IF(((G20-F20+1)/365)&gt;=10,'Tabla Aguinaldos'!$F$11,     IF(((G20-F20+1)/365)&gt;=3,'Tabla Aguinaldos'!$F$10,IF(((G20-F20+1)/365)&gt;=1,'Tabla Aguinaldos'!$F$9,'Tabla Aguinaldos'!$F$8                )                )                 )))/365)*(G20-F20+1)          )</f>
        <v>0</v>
      </c>
      <c r="K20" s="17">
        <f ca="1">IF((IF(   (J20-aguiexento)&lt;=0,0,J20-aguiexento)  )&lt;='Tabla de Renta'!$G$12,0,IF((  IF(   (J20-aguiexento)&lt;=0,0,J20-aguiexento)  )&lt;='Tabla de Renta'!$G$13,((  IF(   (J20-aguiexento)&lt;=0,0,J20-aguiexento)    )-'Tabla de Renta'!$J$13)*'Tabla de Renta'!$I$13+'Tabla de Renta'!$H$13,IF((    IF(   (J20-aguiexento)&lt;=0,0,J20-aguiexento)     )&lt;='Tabla de Renta'!$G$14,((   IF(   (J20-aguiexento)&lt;=0,0,J20-aguiexento)    )-'Tabla de Renta'!$J$14)*'Tabla de Renta'!$I$14+'Tabla de Renta'!$H$14,((  IF(   (J20-aguiexento)&lt;=0,0,J20-aguiexento)   )-'Tabla de Renta'!$J$15)*'Tabla de Renta'!$I$15+'Tabla de Renta'!$H$15)))</f>
        <v>0</v>
      </c>
      <c r="L20" s="17">
        <f t="shared" ca="1" si="4"/>
        <v>0</v>
      </c>
      <c r="M20" s="1"/>
    </row>
    <row r="21" spans="1:18" ht="26.25" customHeight="1" x14ac:dyDescent="0.25">
      <c r="A21" s="1"/>
      <c r="B21" s="41"/>
      <c r="C21" s="42"/>
      <c r="D21" s="42"/>
      <c r="E21" s="43"/>
      <c r="F21" s="32">
        <f t="shared" ca="1" si="2"/>
        <v>45638</v>
      </c>
      <c r="G21" s="32">
        <f t="shared" ca="1" si="0"/>
        <v>46003</v>
      </c>
      <c r="H21" s="2"/>
      <c r="I21" s="48">
        <f ca="1">IF(((G21-F21+1)/365)&gt;=10,'Tabla Aguinaldos'!$F$11,     IF(((G21-F21+1)/365)&gt;=3,'Tabla Aguinaldos'!$F$10,IF(((G21-F21+1)/365)&gt;=1,'Tabla Aguinaldos'!$F$9,"Proporcional"              )                )                    )</f>
        <v>15</v>
      </c>
      <c r="J21" s="17">
        <f ca="1">IF( ((G21-F21+1)/365)&gt;1,H21/30*(IF(((G21-F21+1)/365)&gt;=10,'Tabla Aguinaldos'!$F$11,     IF(((G21-F21+1)/365)&gt;=3,'Tabla Aguinaldos'!$F$10,IF(((G21-F21+1)/365)&gt;=1,'Tabla Aguinaldos'!$F$9,'Tabla Aguinaldos'!$F$8                )                )                 )),   ((H21/30*(IF(((G21-F21+1)/365)&gt;=10,'Tabla Aguinaldos'!$F$11,     IF(((G21-F21+1)/365)&gt;=3,'Tabla Aguinaldos'!$F$10,IF(((G21-F21+1)/365)&gt;=1,'Tabla Aguinaldos'!$F$9,'Tabla Aguinaldos'!$F$8                )                )                 )))/365)*(G21-F21+1)          )</f>
        <v>0</v>
      </c>
      <c r="K21" s="17">
        <f ca="1">IF((IF(   (J21-aguiexento)&lt;=0,0,J21-aguiexento)  )&lt;='Tabla de Renta'!$G$12,0,IF((  IF(   (J21-aguiexento)&lt;=0,0,J21-aguiexento)  )&lt;='Tabla de Renta'!$G$13,((  IF(   (J21-aguiexento)&lt;=0,0,J21-aguiexento)    )-'Tabla de Renta'!$J$13)*'Tabla de Renta'!$I$13+'Tabla de Renta'!$H$13,IF((    IF(   (J21-aguiexento)&lt;=0,0,J21-aguiexento)     )&lt;='Tabla de Renta'!$G$14,((   IF(   (J21-aguiexento)&lt;=0,0,J21-aguiexento)    )-'Tabla de Renta'!$J$14)*'Tabla de Renta'!$I$14+'Tabla de Renta'!$H$14,((  IF(   (J21-aguiexento)&lt;=0,0,J21-aguiexento)   )-'Tabla de Renta'!$J$15)*'Tabla de Renta'!$I$15+'Tabla de Renta'!$H$15)))</f>
        <v>0</v>
      </c>
      <c r="L21" s="17">
        <f t="shared" ca="1" si="4"/>
        <v>0</v>
      </c>
      <c r="M21" s="1"/>
    </row>
    <row r="22" spans="1:18" ht="26.25" customHeight="1" x14ac:dyDescent="0.25">
      <c r="A22" s="1"/>
      <c r="B22" s="41"/>
      <c r="C22" s="42"/>
      <c r="D22" s="42"/>
      <c r="E22" s="43"/>
      <c r="F22" s="32">
        <f t="shared" ca="1" si="2"/>
        <v>45638</v>
      </c>
      <c r="G22" s="32">
        <f t="shared" ca="1" si="0"/>
        <v>46003</v>
      </c>
      <c r="H22" s="2"/>
      <c r="I22" s="48">
        <f ca="1">IF(((G22-F22+1)/365)&gt;=10,'Tabla Aguinaldos'!$F$11,     IF(((G22-F22+1)/365)&gt;=3,'Tabla Aguinaldos'!$F$10,IF(((G22-F22+1)/365)&gt;=1,'Tabla Aguinaldos'!$F$9,"Proporcional"              )                )                    )</f>
        <v>15</v>
      </c>
      <c r="J22" s="17">
        <f ca="1">IF( ((G22-F22+1)/365)&gt;1,H22/30*(IF(((G22-F22+1)/365)&gt;=10,'Tabla Aguinaldos'!$F$11,     IF(((G22-F22+1)/365)&gt;=3,'Tabla Aguinaldos'!$F$10,IF(((G22-F22+1)/365)&gt;=1,'Tabla Aguinaldos'!$F$9,'Tabla Aguinaldos'!$F$8                )                )                 )),   ((H22/30*(IF(((G22-F22+1)/365)&gt;=10,'Tabla Aguinaldos'!$F$11,     IF(((G22-F22+1)/365)&gt;=3,'Tabla Aguinaldos'!$F$10,IF(((G22-F22+1)/365)&gt;=1,'Tabla Aguinaldos'!$F$9,'Tabla Aguinaldos'!$F$8                )                )                 )))/365)*(G22-F22+1)          )</f>
        <v>0</v>
      </c>
      <c r="K22" s="17">
        <f ca="1">IF((IF(   (J22-aguiexento)&lt;=0,0,J22-aguiexento)  )&lt;='Tabla de Renta'!$G$12,0,IF((  IF(   (J22-aguiexento)&lt;=0,0,J22-aguiexento)  )&lt;='Tabla de Renta'!$G$13,((  IF(   (J22-aguiexento)&lt;=0,0,J22-aguiexento)    )-'Tabla de Renta'!$J$13)*'Tabla de Renta'!$I$13+'Tabla de Renta'!$H$13,IF((    IF(   (J22-aguiexento)&lt;=0,0,J22-aguiexento)     )&lt;='Tabla de Renta'!$G$14,((   IF(   (J22-aguiexento)&lt;=0,0,J22-aguiexento)    )-'Tabla de Renta'!$J$14)*'Tabla de Renta'!$I$14+'Tabla de Renta'!$H$14,((  IF(   (J22-aguiexento)&lt;=0,0,J22-aguiexento)   )-'Tabla de Renta'!$J$15)*'Tabla de Renta'!$I$15+'Tabla de Renta'!$H$15)))</f>
        <v>0</v>
      </c>
      <c r="L22" s="17">
        <f t="shared" ca="1" si="4"/>
        <v>0</v>
      </c>
      <c r="M22" s="1"/>
    </row>
    <row r="23" spans="1:18" ht="26.25" customHeight="1" x14ac:dyDescent="0.25">
      <c r="A23" s="1"/>
      <c r="B23" s="41"/>
      <c r="C23" s="42"/>
      <c r="D23" s="42"/>
      <c r="E23" s="43"/>
      <c r="F23" s="32">
        <f t="shared" ca="1" si="2"/>
        <v>45638</v>
      </c>
      <c r="G23" s="32">
        <f t="shared" ca="1" si="0"/>
        <v>46003</v>
      </c>
      <c r="H23" s="2"/>
      <c r="I23" s="48">
        <f ca="1">IF(((G23-F23+1)/365)&gt;=10,'Tabla Aguinaldos'!$F$11,     IF(((G23-F23+1)/365)&gt;=3,'Tabla Aguinaldos'!$F$10,IF(((G23-F23+1)/365)&gt;=1,'Tabla Aguinaldos'!$F$9,"Proporcional"              )                )                    )</f>
        <v>15</v>
      </c>
      <c r="J23" s="17">
        <f ca="1">IF( ((G23-F23+1)/365)&gt;1,H23/30*(IF(((G23-F23+1)/365)&gt;=10,'Tabla Aguinaldos'!$F$11,     IF(((G23-F23+1)/365)&gt;=3,'Tabla Aguinaldos'!$F$10,IF(((G23-F23+1)/365)&gt;=1,'Tabla Aguinaldos'!$F$9,'Tabla Aguinaldos'!$F$8                )                )                 )),   ((H23/30*(IF(((G23-F23+1)/365)&gt;=10,'Tabla Aguinaldos'!$F$11,     IF(((G23-F23+1)/365)&gt;=3,'Tabla Aguinaldos'!$F$10,IF(((G23-F23+1)/365)&gt;=1,'Tabla Aguinaldos'!$F$9,'Tabla Aguinaldos'!$F$8                )                )                 )))/365)*(G23-F23+1)          )</f>
        <v>0</v>
      </c>
      <c r="K23" s="17">
        <f ca="1">IF((IF(   (J23-aguiexento)&lt;=0,0,J23-aguiexento)  )&lt;='Tabla de Renta'!$G$12,0,IF((  IF(   (J23-aguiexento)&lt;=0,0,J23-aguiexento)  )&lt;='Tabla de Renta'!$G$13,((  IF(   (J23-aguiexento)&lt;=0,0,J23-aguiexento)    )-'Tabla de Renta'!$J$13)*'Tabla de Renta'!$I$13+'Tabla de Renta'!$H$13,IF((    IF(   (J23-aguiexento)&lt;=0,0,J23-aguiexento)     )&lt;='Tabla de Renta'!$G$14,((   IF(   (J23-aguiexento)&lt;=0,0,J23-aguiexento)    )-'Tabla de Renta'!$J$14)*'Tabla de Renta'!$I$14+'Tabla de Renta'!$H$14,((  IF(   (J23-aguiexento)&lt;=0,0,J23-aguiexento)   )-'Tabla de Renta'!$J$15)*'Tabla de Renta'!$I$15+'Tabla de Renta'!$H$15)))</f>
        <v>0</v>
      </c>
      <c r="L23" s="17">
        <f t="shared" ca="1" si="4"/>
        <v>0</v>
      </c>
      <c r="M23" s="1"/>
    </row>
    <row r="24" spans="1:18" ht="26.25" customHeight="1" x14ac:dyDescent="0.25">
      <c r="A24" s="1"/>
      <c r="B24" s="41"/>
      <c r="C24" s="42"/>
      <c r="D24" s="42"/>
      <c r="E24" s="43"/>
      <c r="F24" s="32">
        <f t="shared" ca="1" si="2"/>
        <v>45638</v>
      </c>
      <c r="G24" s="32">
        <f t="shared" ca="1" si="0"/>
        <v>46003</v>
      </c>
      <c r="H24" s="2"/>
      <c r="I24" s="48">
        <f ca="1">IF(((G24-F24+1)/365)&gt;=10,'Tabla Aguinaldos'!$F$11,     IF(((G24-F24+1)/365)&gt;=3,'Tabla Aguinaldos'!$F$10,IF(((G24-F24+1)/365)&gt;=1,'Tabla Aguinaldos'!$F$9,"Proporcional"              )                )                    )</f>
        <v>15</v>
      </c>
      <c r="J24" s="17">
        <f ca="1">IF( ((G24-F24+1)/365)&gt;1,H24/30*(IF(((G24-F24+1)/365)&gt;=10,'Tabla Aguinaldos'!$F$11,     IF(((G24-F24+1)/365)&gt;=3,'Tabla Aguinaldos'!$F$10,IF(((G24-F24+1)/365)&gt;=1,'Tabla Aguinaldos'!$F$9,'Tabla Aguinaldos'!$F$8                )                )                 )),   ((H24/30*(IF(((G24-F24+1)/365)&gt;=10,'Tabla Aguinaldos'!$F$11,     IF(((G24-F24+1)/365)&gt;=3,'Tabla Aguinaldos'!$F$10,IF(((G24-F24+1)/365)&gt;=1,'Tabla Aguinaldos'!$F$9,'Tabla Aguinaldos'!$F$8                )                )                 )))/365)*(G24-F24+1)          )</f>
        <v>0</v>
      </c>
      <c r="K24" s="17">
        <f ca="1">IF((IF(   (J24-aguiexento)&lt;=0,0,J24-aguiexento)  )&lt;='Tabla de Renta'!$G$12,0,IF((  IF(   (J24-aguiexento)&lt;=0,0,J24-aguiexento)  )&lt;='Tabla de Renta'!$G$13,((  IF(   (J24-aguiexento)&lt;=0,0,J24-aguiexento)    )-'Tabla de Renta'!$J$13)*'Tabla de Renta'!$I$13+'Tabla de Renta'!$H$13,IF((    IF(   (J24-aguiexento)&lt;=0,0,J24-aguiexento)     )&lt;='Tabla de Renta'!$G$14,((   IF(   (J24-aguiexento)&lt;=0,0,J24-aguiexento)    )-'Tabla de Renta'!$J$14)*'Tabla de Renta'!$I$14+'Tabla de Renta'!$H$14,((  IF(   (J24-aguiexento)&lt;=0,0,J24-aguiexento)   )-'Tabla de Renta'!$J$15)*'Tabla de Renta'!$I$15+'Tabla de Renta'!$H$15)))</f>
        <v>0</v>
      </c>
      <c r="L24" s="17">
        <f t="shared" ca="1" si="4"/>
        <v>0</v>
      </c>
      <c r="M24" s="1"/>
    </row>
    <row r="25" spans="1:18" ht="26.25" customHeight="1" x14ac:dyDescent="0.25">
      <c r="A25" s="1"/>
      <c r="B25" s="41"/>
      <c r="C25" s="42"/>
      <c r="D25" s="42"/>
      <c r="E25" s="43"/>
      <c r="F25" s="32">
        <f t="shared" ca="1" si="2"/>
        <v>45638</v>
      </c>
      <c r="G25" s="32">
        <f t="shared" ca="1" si="0"/>
        <v>46003</v>
      </c>
      <c r="H25" s="2"/>
      <c r="I25" s="48">
        <f ca="1">IF(((G25-F25+1)/365)&gt;=10,'Tabla Aguinaldos'!$F$11,     IF(((G25-F25+1)/365)&gt;=3,'Tabla Aguinaldos'!$F$10,IF(((G25-F25+1)/365)&gt;=1,'Tabla Aguinaldos'!$F$9,"Proporcional"              )                )                    )</f>
        <v>15</v>
      </c>
      <c r="J25" s="17">
        <f ca="1">IF( ((G25-F25+1)/365)&gt;1,H25/30*(IF(((G25-F25+1)/365)&gt;=10,'Tabla Aguinaldos'!$F$11,     IF(((G25-F25+1)/365)&gt;=3,'Tabla Aguinaldos'!$F$10,IF(((G25-F25+1)/365)&gt;=1,'Tabla Aguinaldos'!$F$9,'Tabla Aguinaldos'!$F$8                )                )                 )),   ((H25/30*(IF(((G25-F25+1)/365)&gt;=10,'Tabla Aguinaldos'!$F$11,     IF(((G25-F25+1)/365)&gt;=3,'Tabla Aguinaldos'!$F$10,IF(((G25-F25+1)/365)&gt;=1,'Tabla Aguinaldos'!$F$9,'Tabla Aguinaldos'!$F$8                )                )                 )))/365)*(G25-F25+1)          )</f>
        <v>0</v>
      </c>
      <c r="K25" s="17">
        <f ca="1">IF((IF(   (J25-aguiexento)&lt;=0,0,J25-aguiexento)  )&lt;='Tabla de Renta'!$G$12,0,IF((  IF(   (J25-aguiexento)&lt;=0,0,J25-aguiexento)  )&lt;='Tabla de Renta'!$G$13,((  IF(   (J25-aguiexento)&lt;=0,0,J25-aguiexento)    )-'Tabla de Renta'!$J$13)*'Tabla de Renta'!$I$13+'Tabla de Renta'!$H$13,IF((    IF(   (J25-aguiexento)&lt;=0,0,J25-aguiexento)     )&lt;='Tabla de Renta'!$G$14,((   IF(   (J25-aguiexento)&lt;=0,0,J25-aguiexento)    )-'Tabla de Renta'!$J$14)*'Tabla de Renta'!$I$14+'Tabla de Renta'!$H$14,((  IF(   (J25-aguiexento)&lt;=0,0,J25-aguiexento)   )-'Tabla de Renta'!$J$15)*'Tabla de Renta'!$I$15+'Tabla de Renta'!$H$15)))</f>
        <v>0</v>
      </c>
      <c r="L25" s="17">
        <f t="shared" ca="1" si="4"/>
        <v>0</v>
      </c>
      <c r="M25" s="1"/>
    </row>
    <row r="26" spans="1:18" ht="26.25" customHeight="1" x14ac:dyDescent="0.25">
      <c r="A26" s="1"/>
      <c r="B26" s="103"/>
      <c r="C26" s="104"/>
      <c r="D26" s="104"/>
      <c r="E26" s="105"/>
      <c r="F26" s="32">
        <f t="shared" ca="1" si="2"/>
        <v>45638</v>
      </c>
      <c r="G26" s="32">
        <f t="shared" ca="1" si="0"/>
        <v>46003</v>
      </c>
      <c r="H26" s="2"/>
      <c r="I26" s="48">
        <f ca="1">IF(((G26-F26+1)/365)&gt;=10,'Tabla Aguinaldos'!$F$11,     IF(((G26-F26+1)/365)&gt;=3,'Tabla Aguinaldos'!$F$10,IF(((G26-F26+1)/365)&gt;=1,'Tabla Aguinaldos'!$F$9,"Proporcional"              )                )                    )</f>
        <v>15</v>
      </c>
      <c r="J26" s="17">
        <f ca="1">IF( ((G26-F26+1)/365)&gt;1,H26/30*(IF(((G26-F26+1)/365)&gt;=10,'Tabla Aguinaldos'!$F$11,     IF(((G26-F26+1)/365)&gt;=3,'Tabla Aguinaldos'!$F$10,IF(((G26-F26+1)/365)&gt;=1,'Tabla Aguinaldos'!$F$9,'Tabla Aguinaldos'!$F$8                )                )                 )),   ((H26/30*(IF(((G26-F26+1)/365)&gt;=10,'Tabla Aguinaldos'!$F$11,     IF(((G26-F26+1)/365)&gt;=3,'Tabla Aguinaldos'!$F$10,IF(((G26-F26+1)/365)&gt;=1,'Tabla Aguinaldos'!$F$9,'Tabla Aguinaldos'!$F$8                )                )                 )))/365)*(G26-F26+1)          )</f>
        <v>0</v>
      </c>
      <c r="K26" s="17">
        <f ca="1">IF((IF(   (J26-aguiexento)&lt;=0,0,J26-aguiexento)  )&lt;='Tabla de Renta'!$G$12,0,IF((  IF(   (J26-aguiexento)&lt;=0,0,J26-aguiexento)  )&lt;='Tabla de Renta'!$G$13,((  IF(   (J26-aguiexento)&lt;=0,0,J26-aguiexento)    )-'Tabla de Renta'!$J$13)*'Tabla de Renta'!$I$13+'Tabla de Renta'!$H$13,IF((    IF(   (J26-aguiexento)&lt;=0,0,J26-aguiexento)     )&lt;='Tabla de Renta'!$G$14,((   IF(   (J26-aguiexento)&lt;=0,0,J26-aguiexento)    )-'Tabla de Renta'!$J$14)*'Tabla de Renta'!$I$14+'Tabla de Renta'!$H$14,((  IF(   (J26-aguiexento)&lt;=0,0,J26-aguiexento)   )-'Tabla de Renta'!$J$15)*'Tabla de Renta'!$I$15+'Tabla de Renta'!$H$15)))</f>
        <v>0</v>
      </c>
      <c r="L26" s="17">
        <f t="shared" ca="1" si="4"/>
        <v>0</v>
      </c>
      <c r="M26" s="1"/>
    </row>
    <row r="27" spans="1:18" ht="26.25" customHeight="1" x14ac:dyDescent="0.35">
      <c r="A27" s="106" t="s">
        <v>22</v>
      </c>
      <c r="B27" s="106"/>
      <c r="C27" s="106"/>
      <c r="D27" s="106"/>
      <c r="E27" s="106"/>
      <c r="F27" s="31"/>
      <c r="G27" s="31"/>
      <c r="H27" s="14">
        <f>SUM(H12:H26)</f>
        <v>8804.17</v>
      </c>
      <c r="I27" s="15"/>
      <c r="J27" s="14">
        <f t="shared" ref="J27:L27" ca="1" si="5">SUM(J12:J26)</f>
        <v>4962.6410000000005</v>
      </c>
      <c r="K27" s="14">
        <f t="shared" ca="1" si="5"/>
        <v>83.809333333333399</v>
      </c>
      <c r="L27" s="14">
        <f t="shared" ca="1" si="5"/>
        <v>4878.831666666666</v>
      </c>
      <c r="M27" s="16"/>
    </row>
    <row r="28" spans="1:18" ht="26.25" customHeight="1" thickBot="1" x14ac:dyDescent="0.3">
      <c r="F28" s="47"/>
      <c r="G28" s="47"/>
      <c r="K28" s="47"/>
      <c r="L28" s="47"/>
      <c r="R28" s="12"/>
    </row>
    <row r="29" spans="1:18" ht="26.25" customHeight="1" thickBot="1" x14ac:dyDescent="0.3">
      <c r="C29" s="19"/>
      <c r="D29" s="33"/>
      <c r="E29" s="22"/>
      <c r="F29" s="22"/>
      <c r="G29" s="22"/>
      <c r="H29" s="22"/>
      <c r="I29" s="22"/>
      <c r="J29" s="23"/>
    </row>
    <row r="30" spans="1:18" ht="26.25" customHeight="1" thickBot="1" x14ac:dyDescent="0.3">
      <c r="C30" s="20"/>
      <c r="D30" s="34"/>
      <c r="E30" s="40" t="s">
        <v>26</v>
      </c>
      <c r="F30" s="24"/>
      <c r="G30" s="25"/>
      <c r="H30" s="25"/>
      <c r="I30" s="25"/>
      <c r="J30" s="26"/>
    </row>
    <row r="31" spans="1:18" ht="26.25" customHeight="1" x14ac:dyDescent="0.25">
      <c r="C31" s="20"/>
      <c r="D31" s="34"/>
      <c r="E31" s="73" t="s">
        <v>39</v>
      </c>
      <c r="F31" s="74"/>
      <c r="G31" s="74"/>
      <c r="H31" s="74"/>
      <c r="I31" s="75"/>
      <c r="J31" s="26"/>
    </row>
    <row r="32" spans="1:18" ht="44.25" customHeight="1" thickBot="1" x14ac:dyDescent="0.3">
      <c r="C32" s="20"/>
      <c r="D32" s="34"/>
      <c r="E32" s="76"/>
      <c r="F32" s="77"/>
      <c r="G32" s="77"/>
      <c r="H32" s="77"/>
      <c r="I32" s="78"/>
      <c r="J32" s="26"/>
    </row>
    <row r="33" spans="3:10" ht="26.25" customHeight="1" x14ac:dyDescent="0.25">
      <c r="C33" s="20"/>
      <c r="D33" s="34"/>
      <c r="E33" s="79" t="s">
        <v>27</v>
      </c>
      <c r="F33" s="80"/>
      <c r="G33" s="80"/>
      <c r="H33" s="80"/>
      <c r="I33" s="81"/>
      <c r="J33" s="26"/>
    </row>
    <row r="34" spans="3:10" ht="26.25" customHeight="1" x14ac:dyDescent="0.25">
      <c r="C34" s="20"/>
      <c r="D34" s="34"/>
      <c r="E34" s="82"/>
      <c r="F34" s="83"/>
      <c r="G34" s="83"/>
      <c r="H34" s="83"/>
      <c r="I34" s="84"/>
      <c r="J34" s="26"/>
    </row>
    <row r="35" spans="3:10" ht="26.25" customHeight="1" x14ac:dyDescent="0.35">
      <c r="C35" s="20"/>
      <c r="D35" s="34"/>
      <c r="E35" s="85" t="s">
        <v>28</v>
      </c>
      <c r="F35" s="86"/>
      <c r="G35" s="86"/>
      <c r="H35" s="86"/>
      <c r="I35" s="87"/>
      <c r="J35" s="26"/>
    </row>
    <row r="36" spans="3:10" ht="26.25" customHeight="1" x14ac:dyDescent="0.5">
      <c r="C36" s="20"/>
      <c r="D36" s="34"/>
      <c r="E36" s="88" t="s">
        <v>29</v>
      </c>
      <c r="F36" s="89"/>
      <c r="G36" s="89"/>
      <c r="H36" s="89"/>
      <c r="I36" s="90"/>
      <c r="J36" s="26"/>
    </row>
    <row r="37" spans="3:10" ht="26.25" customHeight="1" thickBot="1" x14ac:dyDescent="0.35">
      <c r="C37" s="20"/>
      <c r="D37" s="34"/>
      <c r="E37" s="91" t="s">
        <v>30</v>
      </c>
      <c r="F37" s="92"/>
      <c r="G37" s="92"/>
      <c r="H37" s="92"/>
      <c r="I37" s="93"/>
      <c r="J37" s="26"/>
    </row>
    <row r="38" spans="3:10" ht="26.25" customHeight="1" x14ac:dyDescent="0.25">
      <c r="C38" s="20"/>
      <c r="D38" s="34"/>
      <c r="E38" s="68" t="s">
        <v>40</v>
      </c>
      <c r="F38" s="68"/>
      <c r="G38" s="68"/>
      <c r="H38" s="68"/>
      <c r="I38" s="68"/>
      <c r="J38" s="26"/>
    </row>
    <row r="39" spans="3:10" ht="26.25" customHeight="1" x14ac:dyDescent="0.25">
      <c r="C39" s="20"/>
      <c r="D39" s="34"/>
      <c r="E39" s="69"/>
      <c r="F39" s="69"/>
      <c r="G39" s="69"/>
      <c r="H39" s="69"/>
      <c r="I39" s="69"/>
      <c r="J39" s="26"/>
    </row>
    <row r="40" spans="3:10" ht="26.25" customHeight="1" thickBot="1" x14ac:dyDescent="0.3">
      <c r="C40" s="21"/>
      <c r="D40" s="35"/>
      <c r="E40" s="25"/>
      <c r="F40" s="25"/>
      <c r="G40" s="25"/>
      <c r="H40" s="25"/>
      <c r="I40" s="25"/>
      <c r="J40" s="27"/>
    </row>
  </sheetData>
  <mergeCells count="33">
    <mergeCell ref="B18:E18"/>
    <mergeCell ref="M10:M11"/>
    <mergeCell ref="A10:A11"/>
    <mergeCell ref="B16:E16"/>
    <mergeCell ref="J10:J11"/>
    <mergeCell ref="B15:E15"/>
    <mergeCell ref="B12:E12"/>
    <mergeCell ref="B13:E13"/>
    <mergeCell ref="B14:E14"/>
    <mergeCell ref="F10:F11"/>
    <mergeCell ref="G10:G11"/>
    <mergeCell ref="E38:I39"/>
    <mergeCell ref="A7:P7"/>
    <mergeCell ref="A8:P8"/>
    <mergeCell ref="E31:I32"/>
    <mergeCell ref="E33:I34"/>
    <mergeCell ref="E35:I35"/>
    <mergeCell ref="E36:I36"/>
    <mergeCell ref="E37:I37"/>
    <mergeCell ref="B10:E11"/>
    <mergeCell ref="H10:H11"/>
    <mergeCell ref="I10:I11"/>
    <mergeCell ref="K10:K11"/>
    <mergeCell ref="L10:L11"/>
    <mergeCell ref="B17:E17"/>
    <mergeCell ref="B26:E26"/>
    <mergeCell ref="A27:E27"/>
    <mergeCell ref="E3:H3"/>
    <mergeCell ref="E4:H5"/>
    <mergeCell ref="E6:H6"/>
    <mergeCell ref="J3:M3"/>
    <mergeCell ref="J4:M5"/>
    <mergeCell ref="J6:M6"/>
  </mergeCells>
  <hyperlinks>
    <hyperlink ref="E37" r:id="rId1" xr:uid="{00000000-0004-0000-0000-000000000000}"/>
    <hyperlink ref="E36" r:id="rId2" display="www.tiservicios.net" xr:uid="{00000000-0004-0000-0000-000001000000}"/>
    <hyperlink ref="E36:G36" r:id="rId3" display="https://www.contaportable.com/" xr:uid="{00000000-0004-0000-0000-000002000000}"/>
    <hyperlink ref="H1" r:id="rId4" xr:uid="{4BA622C0-1106-4D8E-834C-7590F5D79BCE}"/>
    <hyperlink ref="E4" r:id="rId5" display="http://bit.ly/SetupContaportableInvFact" xr:uid="{463D5A9D-28BD-439E-ACAC-1E3F3BC41CE1}"/>
    <hyperlink ref="E4:H5" r:id="rId6" display="https://www.contaportable.com/contaportable" xr:uid="{EF659311-8363-4C1E-8F7C-AD7495D3AD51}"/>
    <hyperlink ref="J4" r:id="rId7" display="http://bit.ly/SetupContaportableInvFact" xr:uid="{4A7E8777-FC6C-4486-948E-D17D6B4856D7}"/>
    <hyperlink ref="J4:M5" r:id="rId8" display="https://www.contaportable.com/contaportable" xr:uid="{9BEF6D49-CD26-448B-9195-BB83A63D6AB9}"/>
  </hyperlinks>
  <pageMargins left="0.7" right="0.7" top="0.75" bottom="0.75" header="0.3" footer="0.3"/>
  <pageSetup paperSize="119" orientation="portrait" r:id="rId9"/>
  <drawing r:id="rId10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N21"/>
  <sheetViews>
    <sheetView topLeftCell="B1" workbookViewId="0">
      <selection activeCell="H8" sqref="H8"/>
    </sheetView>
  </sheetViews>
  <sheetFormatPr baseColWidth="10" defaultRowHeight="15" x14ac:dyDescent="0.25"/>
  <cols>
    <col min="5" max="5" width="19.42578125" customWidth="1"/>
    <col min="6" max="10" width="17.42578125" customWidth="1"/>
    <col min="13" max="13" width="14.42578125" customWidth="1"/>
  </cols>
  <sheetData>
    <row r="2" spans="5:14" ht="3.75" customHeight="1" x14ac:dyDescent="0.25"/>
    <row r="3" spans="5:14" ht="12.75" customHeight="1" x14ac:dyDescent="0.25"/>
    <row r="4" spans="5:14" ht="36" customHeight="1" x14ac:dyDescent="0.25">
      <c r="E4" s="110" t="s">
        <v>1</v>
      </c>
      <c r="F4" s="111"/>
      <c r="G4" s="111"/>
      <c r="H4" s="111"/>
      <c r="I4" s="111"/>
      <c r="J4" s="112"/>
    </row>
    <row r="5" spans="5:14" ht="37.5" customHeight="1" x14ac:dyDescent="0.25">
      <c r="E5" s="113"/>
      <c r="F5" s="114"/>
      <c r="G5" s="114"/>
      <c r="H5" s="114"/>
      <c r="I5" s="114"/>
      <c r="J5" s="115"/>
    </row>
    <row r="6" spans="5:14" ht="15" customHeight="1" x14ac:dyDescent="0.25">
      <c r="E6" s="116"/>
      <c r="F6" s="117"/>
      <c r="G6" s="117"/>
      <c r="H6" s="117"/>
      <c r="I6" s="117"/>
      <c r="J6" s="118"/>
      <c r="L6" s="119" t="s">
        <v>18</v>
      </c>
      <c r="M6" s="119"/>
    </row>
    <row r="7" spans="5:14" ht="23.25" x14ac:dyDescent="0.35">
      <c r="E7" t="s">
        <v>2</v>
      </c>
      <c r="F7" t="s">
        <v>3</v>
      </c>
      <c r="G7" t="s">
        <v>4</v>
      </c>
      <c r="H7" t="s">
        <v>5</v>
      </c>
      <c r="I7" t="s">
        <v>6</v>
      </c>
      <c r="J7" t="s">
        <v>7</v>
      </c>
      <c r="L7" s="10" t="s">
        <v>19</v>
      </c>
      <c r="M7" s="11">
        <v>0.03</v>
      </c>
    </row>
    <row r="8" spans="5:14" ht="26.25" customHeight="1" x14ac:dyDescent="0.35">
      <c r="E8" s="3" t="s">
        <v>8</v>
      </c>
      <c r="F8" s="7">
        <v>0.01</v>
      </c>
      <c r="G8" s="7">
        <v>137.5</v>
      </c>
      <c r="H8" s="7">
        <v>0</v>
      </c>
      <c r="I8" s="28">
        <v>0</v>
      </c>
      <c r="J8" s="7">
        <v>0</v>
      </c>
      <c r="L8" s="10" t="s">
        <v>0</v>
      </c>
      <c r="M8" s="11">
        <v>7.2499999999999995E-2</v>
      </c>
    </row>
    <row r="9" spans="5:14" ht="26.25" customHeight="1" x14ac:dyDescent="0.25">
      <c r="E9" s="3" t="s">
        <v>8</v>
      </c>
      <c r="F9" s="7">
        <v>137.51</v>
      </c>
      <c r="G9" s="7">
        <v>223.81</v>
      </c>
      <c r="H9" s="7">
        <v>4.42</v>
      </c>
      <c r="I9" s="28">
        <v>0.1</v>
      </c>
      <c r="J9" s="7">
        <v>118</v>
      </c>
    </row>
    <row r="10" spans="5:14" ht="26.25" customHeight="1" x14ac:dyDescent="0.25">
      <c r="E10" s="3" t="s">
        <v>8</v>
      </c>
      <c r="F10" s="7">
        <v>223.82</v>
      </c>
      <c r="G10" s="7">
        <v>509.52</v>
      </c>
      <c r="H10" s="7">
        <v>15</v>
      </c>
      <c r="I10" s="28">
        <v>0.2</v>
      </c>
      <c r="J10" s="7">
        <v>223.81</v>
      </c>
    </row>
    <row r="11" spans="5:14" ht="26.25" customHeight="1" x14ac:dyDescent="0.25">
      <c r="E11" s="3" t="s">
        <v>8</v>
      </c>
      <c r="F11" s="7">
        <v>509.53</v>
      </c>
      <c r="G11" s="7">
        <v>1000000000</v>
      </c>
      <c r="H11" s="7">
        <v>72.14</v>
      </c>
      <c r="I11" s="28">
        <v>0.3</v>
      </c>
      <c r="J11" s="7">
        <v>509.52</v>
      </c>
    </row>
    <row r="12" spans="5:14" ht="26.25" customHeight="1" x14ac:dyDescent="0.25">
      <c r="E12" s="4" t="s">
        <v>9</v>
      </c>
      <c r="F12" s="8">
        <v>0</v>
      </c>
      <c r="G12" s="8">
        <v>275</v>
      </c>
      <c r="H12" s="8">
        <v>0</v>
      </c>
      <c r="I12" s="29">
        <v>0</v>
      </c>
      <c r="J12" s="8">
        <v>0</v>
      </c>
      <c r="L12" s="13"/>
    </row>
    <row r="13" spans="5:14" ht="26.25" customHeight="1" x14ac:dyDescent="0.25">
      <c r="E13" s="4" t="s">
        <v>9</v>
      </c>
      <c r="F13" s="8">
        <v>275.01</v>
      </c>
      <c r="G13" s="8">
        <v>447.62</v>
      </c>
      <c r="H13" s="8">
        <v>8.83</v>
      </c>
      <c r="I13" s="29">
        <v>0.1</v>
      </c>
      <c r="J13" s="8">
        <v>236</v>
      </c>
    </row>
    <row r="14" spans="5:14" ht="26.25" customHeight="1" x14ac:dyDescent="0.25">
      <c r="E14" s="4" t="s">
        <v>9</v>
      </c>
      <c r="F14" s="8">
        <v>447.63</v>
      </c>
      <c r="G14" s="8">
        <v>1019.05</v>
      </c>
      <c r="H14" s="8">
        <v>30</v>
      </c>
      <c r="I14" s="29">
        <v>0.2</v>
      </c>
      <c r="J14" s="8">
        <v>447.62</v>
      </c>
      <c r="N14">
        <f>23-4</f>
        <v>19</v>
      </c>
    </row>
    <row r="15" spans="5:14" ht="26.25" customHeight="1" x14ac:dyDescent="0.25">
      <c r="E15" s="4" t="s">
        <v>9</v>
      </c>
      <c r="F15" s="8">
        <v>1019.06</v>
      </c>
      <c r="G15" s="8">
        <v>1000000000</v>
      </c>
      <c r="H15" s="8">
        <v>144.28</v>
      </c>
      <c r="I15" s="29">
        <v>0.3</v>
      </c>
      <c r="J15" s="8">
        <v>1019.05</v>
      </c>
    </row>
    <row r="16" spans="5:14" ht="26.25" customHeight="1" x14ac:dyDescent="0.25">
      <c r="E16" s="5" t="s">
        <v>10</v>
      </c>
      <c r="F16" s="9">
        <v>0</v>
      </c>
      <c r="G16" s="9">
        <v>550</v>
      </c>
      <c r="H16" s="9">
        <v>0</v>
      </c>
      <c r="I16" s="30">
        <v>0</v>
      </c>
      <c r="J16" s="9">
        <v>0</v>
      </c>
    </row>
    <row r="17" spans="5:10" ht="26.25" customHeight="1" x14ac:dyDescent="0.25">
      <c r="E17" s="5" t="s">
        <v>10</v>
      </c>
      <c r="F17" s="9">
        <v>550.01</v>
      </c>
      <c r="G17" s="9">
        <v>895.24</v>
      </c>
      <c r="H17" s="9">
        <v>17.670000000000002</v>
      </c>
      <c r="I17" s="30">
        <v>0.1</v>
      </c>
      <c r="J17" s="9">
        <v>472</v>
      </c>
    </row>
    <row r="18" spans="5:10" ht="26.25" customHeight="1" x14ac:dyDescent="0.25">
      <c r="E18" s="5" t="s">
        <v>10</v>
      </c>
      <c r="F18" s="9">
        <v>895.25</v>
      </c>
      <c r="G18" s="9">
        <v>2038.1</v>
      </c>
      <c r="H18" s="9">
        <v>60</v>
      </c>
      <c r="I18" s="30">
        <v>0.2</v>
      </c>
      <c r="J18" s="9">
        <v>895.24</v>
      </c>
    </row>
    <row r="19" spans="5:10" ht="26.25" customHeight="1" x14ac:dyDescent="0.25">
      <c r="E19" s="5" t="s">
        <v>10</v>
      </c>
      <c r="F19" s="9">
        <v>2038.11</v>
      </c>
      <c r="G19" s="9">
        <v>1000000000</v>
      </c>
      <c r="H19" s="9">
        <v>288.57</v>
      </c>
      <c r="I19" s="30">
        <v>0.3</v>
      </c>
      <c r="J19" s="9">
        <v>2038.1</v>
      </c>
    </row>
    <row r="20" spans="5:10" x14ac:dyDescent="0.25">
      <c r="E20" s="6"/>
      <c r="F20" s="6"/>
      <c r="G20" s="6"/>
      <c r="H20" s="6"/>
      <c r="I20" s="6"/>
      <c r="J20" s="6"/>
    </row>
    <row r="21" spans="5:10" x14ac:dyDescent="0.25">
      <c r="E21" s="6"/>
      <c r="F21" s="6"/>
      <c r="G21" s="6"/>
      <c r="H21" s="6"/>
      <c r="I21" s="6"/>
      <c r="J21" s="6"/>
    </row>
  </sheetData>
  <mergeCells count="2">
    <mergeCell ref="E4:J6"/>
    <mergeCell ref="L6:M6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I16"/>
  <sheetViews>
    <sheetView workbookViewId="0">
      <selection activeCell="I8" sqref="I8"/>
    </sheetView>
  </sheetViews>
  <sheetFormatPr baseColWidth="10" defaultRowHeight="15" x14ac:dyDescent="0.25"/>
  <cols>
    <col min="5" max="5" width="35.7109375" customWidth="1"/>
    <col min="6" max="6" width="31.5703125" customWidth="1"/>
    <col min="8" max="8" width="32.85546875" bestFit="1" customWidth="1"/>
    <col min="9" max="9" width="17.140625" bestFit="1" customWidth="1"/>
  </cols>
  <sheetData>
    <row r="2" spans="5:9" ht="3.75" customHeight="1" x14ac:dyDescent="0.25"/>
    <row r="3" spans="5:9" ht="12.75" customHeight="1" x14ac:dyDescent="0.25"/>
    <row r="4" spans="5:9" ht="36" customHeight="1" x14ac:dyDescent="0.25">
      <c r="E4" s="110" t="s">
        <v>41</v>
      </c>
      <c r="F4" s="112"/>
    </row>
    <row r="5" spans="5:9" ht="37.5" customHeight="1" x14ac:dyDescent="0.25">
      <c r="E5" s="113"/>
      <c r="F5" s="115"/>
    </row>
    <row r="6" spans="5:9" ht="15" customHeight="1" x14ac:dyDescent="0.25">
      <c r="E6" s="116"/>
      <c r="F6" s="118"/>
    </row>
    <row r="7" spans="5:9" x14ac:dyDescent="0.25">
      <c r="E7" t="s">
        <v>2</v>
      </c>
      <c r="F7" t="s">
        <v>34</v>
      </c>
      <c r="H7" s="119" t="s">
        <v>36</v>
      </c>
      <c r="I7" s="119"/>
    </row>
    <row r="8" spans="5:9" ht="26.25" customHeight="1" x14ac:dyDescent="0.4">
      <c r="E8" s="36" t="s">
        <v>43</v>
      </c>
      <c r="F8" s="44">
        <v>15</v>
      </c>
      <c r="H8" s="10" t="s">
        <v>49</v>
      </c>
      <c r="I8" s="39">
        <v>1500</v>
      </c>
    </row>
    <row r="9" spans="5:9" ht="26.25" customHeight="1" x14ac:dyDescent="0.4">
      <c r="E9" s="37" t="s">
        <v>31</v>
      </c>
      <c r="F9" s="45">
        <v>15</v>
      </c>
    </row>
    <row r="10" spans="5:9" ht="26.25" customHeight="1" x14ac:dyDescent="0.4">
      <c r="E10" s="37" t="s">
        <v>32</v>
      </c>
      <c r="F10" s="45">
        <v>19</v>
      </c>
    </row>
    <row r="11" spans="5:9" ht="26.25" customHeight="1" x14ac:dyDescent="0.4">
      <c r="E11" s="38" t="s">
        <v>33</v>
      </c>
      <c r="F11" s="46">
        <v>21</v>
      </c>
    </row>
    <row r="12" spans="5:9" x14ac:dyDescent="0.25">
      <c r="E12" s="6"/>
      <c r="F12" s="6"/>
    </row>
    <row r="13" spans="5:9" x14ac:dyDescent="0.25">
      <c r="E13" s="6"/>
      <c r="F13" s="6"/>
    </row>
    <row r="16" spans="5:9" x14ac:dyDescent="0.25">
      <c r="E16" t="s">
        <v>42</v>
      </c>
    </row>
  </sheetData>
  <mergeCells count="2">
    <mergeCell ref="E4:F6"/>
    <mergeCell ref="H7:I7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planilla Agunaldo</vt:lpstr>
      <vt:lpstr>Tabla de Renta</vt:lpstr>
      <vt:lpstr>Tabla Aguinaldos</vt:lpstr>
      <vt:lpstr>aguiexento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2025-12-29T01:43:54Z</dcterms:modified>
</cp:coreProperties>
</file>