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ustomProperty2.bin" ContentType="application/vnd.openxmlformats-officedocument.spreadsheetml.customProperty"/>
  <Override PartName="/xl/comments3.xml" ContentType="application/vnd.openxmlformats-officedocument.spreadsheetml.comments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01c415824b33563/Pictures/CAMPAÑAS/12/Recalculo anual/"/>
    </mc:Choice>
  </mc:AlternateContent>
  <xr:revisionPtr revIDLastSave="66" documentId="8_{F57423A7-1F6E-4693-98AE-4EFCFDDE8607}" xr6:coauthVersionLast="47" xr6:coauthVersionMax="47" xr10:uidLastSave="{08ECEA62-23BD-4252-83CE-D8B83DCD11D7}"/>
  <bookViews>
    <workbookView xWindow="19090" yWindow="-110" windowWidth="25820" windowHeight="13900" tabRatio="561" xr2:uid="{00000000-000D-0000-FFFF-FFFF00000000}"/>
  </bookViews>
  <sheets>
    <sheet name="Calculo Anual Vigente" sheetId="4" r:id="rId1"/>
    <sheet name="Calculo Individual Vigente" sheetId="8" r:id="rId2"/>
    <sheet name="Sueldos Mensuales" sheetId="6" r:id="rId3"/>
    <sheet name="Calculo Individual Anterior" sheetId="5" r:id="rId4"/>
  </sheets>
  <definedNames>
    <definedName name="baseANUALt1">'Calculo Anual Vigente'!$N$20</definedName>
    <definedName name="baseANUALt2">'Calculo Anual Vigente'!$N$21</definedName>
    <definedName name="baseANUALt3">'Calculo Anual Vigente'!$N$22</definedName>
    <definedName name="baseANUALt4">'Calculo Anual Vigente'!$N$23</definedName>
    <definedName name="baseMENSt1">'Calculo Anual Vigente'!$N$12</definedName>
    <definedName name="baseMENSt2">'Calculo Anual Vigente'!$N$13</definedName>
    <definedName name="baseMENSt3">'Calculo Anual Vigente'!$N$14</definedName>
    <definedName name="baseMENSt4">'Calculo Anual Vigente'!$N$15</definedName>
    <definedName name="baseSEMt1">'Calculo Anual Vigente'!$N$16</definedName>
    <definedName name="baseSEMt2">'Calculo Anual Vigente'!$N$17</definedName>
    <definedName name="baseSEMt3">'Calculo Anual Vigente'!$N$18</definedName>
    <definedName name="baseSEMt4">'Calculo Anual Vigente'!$N$19</definedName>
    <definedName name="EDUCSALUDANUAL">'Calculo Anual Vigente'!$N$36</definedName>
    <definedName name="EDUCSALUDMENSUAL">'Calculo Anual Vigente'!$N$34</definedName>
    <definedName name="EDUCSALUDSEMESTRAL">'Calculo Anual Vigente'!$N$35</definedName>
    <definedName name="GasMedEducMensual">#REF!</definedName>
    <definedName name="GasMedEducQuincenal">#REF!</definedName>
    <definedName name="GasMedEducSemanal">#REF!</definedName>
    <definedName name="liANUALt1">'Calculo Anual Vigente'!$L$20</definedName>
    <definedName name="liANUALt2">'Calculo Anual Vigente'!$L$21</definedName>
    <definedName name="liANUALt3">'Calculo Anual Vigente'!$L$22</definedName>
    <definedName name="liANUALt4">'Calculo Anual Vigente'!$L$23</definedName>
    <definedName name="liMENSt1">'Calculo Anual Vigente'!$L$12</definedName>
    <definedName name="liMENSt2">'Calculo Anual Vigente'!$L$13</definedName>
    <definedName name="liMENSt3">'Calculo Anual Vigente'!$L$14</definedName>
    <definedName name="liMENSt4">'Calculo Anual Vigente'!$L$15</definedName>
    <definedName name="liSEMt1">'Calculo Anual Vigente'!$L$16</definedName>
    <definedName name="liSEMt2">'Calculo Anual Vigente'!$L$17</definedName>
    <definedName name="liSEMt3">'Calculo Anual Vigente'!$L$18</definedName>
    <definedName name="liSEMt4">'Calculo Anual Vigente'!$L$19</definedName>
    <definedName name="lsANUALt1">'Calculo Anual Vigente'!$M$20</definedName>
    <definedName name="lsANUALt2">'Calculo Anual Vigente'!$M$21</definedName>
    <definedName name="lsANUALt3">'Calculo Anual Vigente'!$M$22</definedName>
    <definedName name="lsANUALt4">'Calculo Anual Vigente'!$M$23</definedName>
    <definedName name="lsMENSt1">'Calculo Anual Vigente'!$M$12</definedName>
    <definedName name="lsMENSt2">'Calculo Anual Vigente'!$M$13</definedName>
    <definedName name="lsMENSt3">'Calculo Anual Vigente'!$M$14</definedName>
    <definedName name="lsMENSt4">'Calculo Anual Vigente'!$M$15</definedName>
    <definedName name="lsSEMt1">'Calculo Anual Vigente'!$M$16</definedName>
    <definedName name="lsSEMt2">'Calculo Anual Vigente'!$M$17</definedName>
    <definedName name="lsSEMt3">'Calculo Anual Vigente'!$M$18</definedName>
    <definedName name="lsSEMt4">'Calculo Anual Vigente'!$M$19</definedName>
    <definedName name="porcANUALt1">'Calculo Anual Vigente'!$O$20</definedName>
    <definedName name="porcANUALt2">'Calculo Anual Vigente'!$O$21</definedName>
    <definedName name="porcANUALt3">'Calculo Anual Vigente'!$O$22</definedName>
    <definedName name="porcANUALt4">'Calculo Anual Vigente'!$O$23</definedName>
    <definedName name="porcMENSt1">'Calculo Anual Vigente'!$O$12</definedName>
    <definedName name="porcMENSt2">'Calculo Anual Vigente'!$O$13</definedName>
    <definedName name="porcMENSt3">'Calculo Anual Vigente'!$O$14</definedName>
    <definedName name="porcMENSt4">'Calculo Anual Vigente'!$O$15</definedName>
    <definedName name="porcSEMt1">'Calculo Anual Vigente'!$O$16</definedName>
    <definedName name="porcSEMt2">'Calculo Anual Vigente'!$O$17</definedName>
    <definedName name="porcSEMt3">'Calculo Anual Vigente'!$O$18</definedName>
    <definedName name="porcSEMt4">'Calculo Anual Vigente'!$O$19</definedName>
    <definedName name="sobreANUALt1">'Calculo Anual Vigente'!$P$20</definedName>
    <definedName name="sobreANUALt2">'Calculo Anual Vigente'!$P$21</definedName>
    <definedName name="sobreANUALt3">'Calculo Anual Vigente'!$P$22</definedName>
    <definedName name="sobreANUALt4">'Calculo Anual Vigente'!$P$23</definedName>
    <definedName name="sobreMENSt1">'Calculo Anual Vigente'!$P$12</definedName>
    <definedName name="sobreMENSt2">'Calculo Anual Vigente'!$P$13</definedName>
    <definedName name="sobreMENSt3">'Calculo Anual Vigente'!$P$14</definedName>
    <definedName name="sobreMENSt4">'Calculo Anual Vigente'!$P$15</definedName>
    <definedName name="sobreSEMt1">'Calculo Anual Vigente'!$P$16</definedName>
    <definedName name="sobreSEMt2">'Calculo Anual Vigente'!$P$17</definedName>
    <definedName name="sobreSEMt3">'Calculo Anual Vigente'!$P$18</definedName>
    <definedName name="sobreSEMt4">'Calculo Anual Vigente'!$P$19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  <c r="H15" i="4"/>
  <c r="H14" i="4"/>
  <c r="H13" i="4"/>
  <c r="H12" i="4"/>
  <c r="H11" i="4"/>
  <c r="G22" i="4"/>
  <c r="G21" i="4"/>
  <c r="G20" i="4"/>
  <c r="G19" i="4"/>
  <c r="G18" i="4"/>
  <c r="G17" i="4"/>
  <c r="G16" i="4"/>
  <c r="G15" i="4"/>
  <c r="G14" i="4"/>
  <c r="G13" i="4"/>
  <c r="G12" i="4"/>
  <c r="G11" i="4"/>
  <c r="D22" i="4"/>
  <c r="C22" i="4"/>
  <c r="D21" i="4"/>
  <c r="C21" i="4"/>
  <c r="D20" i="4"/>
  <c r="C20" i="4"/>
  <c r="D19" i="4"/>
  <c r="C19" i="4"/>
  <c r="D18" i="4"/>
  <c r="C18" i="4"/>
  <c r="E18" i="4" s="1"/>
  <c r="D17" i="4"/>
  <c r="C17" i="4"/>
  <c r="E17" i="4" s="1"/>
  <c r="E22" i="4"/>
  <c r="E21" i="4"/>
  <c r="E20" i="4"/>
  <c r="E19" i="4"/>
  <c r="E16" i="4"/>
  <c r="E15" i="4"/>
  <c r="E14" i="4"/>
  <c r="E13" i="4"/>
  <c r="E12" i="4"/>
  <c r="E11" i="4"/>
  <c r="E10" i="4"/>
  <c r="B10" i="4"/>
  <c r="B11" i="4"/>
  <c r="B12" i="4"/>
  <c r="B13" i="4"/>
  <c r="B14" i="4"/>
  <c r="B15" i="4"/>
  <c r="B16" i="4"/>
  <c r="Y11" i="6"/>
  <c r="BA11" i="6" l="1"/>
  <c r="AZ11" i="6"/>
  <c r="AY11" i="6"/>
  <c r="AX11" i="6"/>
  <c r="BA10" i="6"/>
  <c r="AZ10" i="6"/>
  <c r="AY10" i="6"/>
  <c r="AX10" i="6"/>
  <c r="BA9" i="6"/>
  <c r="AZ9" i="6"/>
  <c r="AY9" i="6"/>
  <c r="AX9" i="6"/>
  <c r="BA8" i="6"/>
  <c r="AZ8" i="6"/>
  <c r="AY8" i="6"/>
  <c r="AX8" i="6"/>
  <c r="BA7" i="6"/>
  <c r="AZ7" i="6"/>
  <c r="AY7" i="6"/>
  <c r="AX7" i="6"/>
  <c r="BA6" i="6"/>
  <c r="AZ6" i="6"/>
  <c r="AY6" i="6"/>
  <c r="AX6" i="6"/>
  <c r="BA5" i="6"/>
  <c r="AZ5" i="6"/>
  <c r="AY5" i="6"/>
  <c r="AX5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F21" i="4" l="1"/>
  <c r="I21" i="4" s="1"/>
  <c r="E11" i="8" l="1"/>
  <c r="E10" i="8"/>
  <c r="E12" i="8" s="1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Y12" i="6"/>
  <c r="H10" i="4"/>
  <c r="E13" i="8" l="1"/>
  <c r="E14" i="8" s="1"/>
  <c r="E16" i="8" s="1"/>
  <c r="B16" i="8" s="1"/>
  <c r="C10" i="4"/>
  <c r="C13" i="4"/>
  <c r="D15" i="4"/>
  <c r="D16" i="4"/>
  <c r="C16" i="4"/>
  <c r="D14" i="4"/>
  <c r="C14" i="4"/>
  <c r="C11" i="4"/>
  <c r="D11" i="4"/>
  <c r="AZ12" i="6"/>
  <c r="D10" i="4"/>
  <c r="C15" i="4"/>
  <c r="D13" i="4"/>
  <c r="BA12" i="6"/>
  <c r="D12" i="4"/>
  <c r="C12" i="4"/>
  <c r="AX12" i="6"/>
  <c r="F16" i="4" l="1"/>
  <c r="F14" i="4"/>
  <c r="F11" i="4"/>
  <c r="F12" i="4"/>
  <c r="F15" i="4"/>
  <c r="F10" i="4"/>
  <c r="G10" i="4" s="1"/>
  <c r="F13" i="4"/>
  <c r="H23" i="4"/>
  <c r="E11" i="5"/>
  <c r="E10" i="5"/>
  <c r="F20" i="4" l="1"/>
  <c r="F17" i="4"/>
  <c r="F18" i="4"/>
  <c r="F19" i="4"/>
  <c r="I19" i="4" s="1"/>
  <c r="F22" i="4"/>
  <c r="I22" i="4" s="1"/>
  <c r="I18" i="4"/>
  <c r="I20" i="4"/>
  <c r="B23" i="4"/>
  <c r="D23" i="4" l="1"/>
  <c r="C23" i="4"/>
  <c r="I17" i="4"/>
  <c r="I10" i="4" l="1"/>
  <c r="I11" i="4"/>
  <c r="I13" i="4"/>
  <c r="I12" i="4"/>
  <c r="I15" i="4"/>
  <c r="I14" i="4"/>
  <c r="I16" i="4"/>
  <c r="F23" i="4"/>
  <c r="I23" i="4" l="1"/>
  <c r="G23" i="4"/>
  <c r="E12" i="5" l="1"/>
  <c r="E13" i="5" s="1"/>
  <c r="E15" i="5" s="1"/>
  <c r="B1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yec</author>
    <author>YEC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Nombres ficticios</t>
        </r>
      </text>
    </comment>
    <comment ref="C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Esta columna Calcular el 3% de Cuota Laboral, si el sueldo es mayor de $1,000.00 solo calcula el equivalente mensual de $30.00 de ISSS.
NO MODIFIQUES ESTA COLUMNA
</t>
        </r>
      </text>
    </comment>
    <comment ref="D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En esta columna se calcula el Afp al 7.25%, si el empleado que estas calculando pertenece a otro regimen de pensiones cambia el porcentaje en la sección de porcentaje de Afp
NO MODIFIQUES ESTA COLUMNA</t>
        </r>
      </text>
    </comment>
    <comment ref="F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El sueldo gravado de renta, se calcula restando del sueldo semestral los calculos de AFP e ISSS
NO MODIFIQUES ESTA COLUMNA </t>
        </r>
      </text>
    </comment>
    <comment ref="G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La plantilla cálcula automáticamente la renta; usando la tabla semestral, sobre el sueldo gravado semestral
NO MODIFIQUES ESTA COLUMNA</t>
        </r>
      </text>
    </comment>
    <comment ref="H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En esta columna debes ingresar la renta efectiva realizada durante los  6 meses al empleado  </t>
        </r>
      </text>
    </comment>
    <comment ref="B2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YEC:
Aguinaldo:</t>
        </r>
        <r>
          <rPr>
            <sz val="9"/>
            <color indexed="81"/>
            <rFont val="Tahoma"/>
            <family val="2"/>
          </rPr>
          <t xml:space="preserve">
No incluyas los aguinaldos menores a dos sueldos minimos ($600.00), 
Si el aguinaldo es mayor a 2 sueldos minimos solo deberás calcular como gravable la diferencia, Ejemplo 
--&gt;Aguinaldo mayor a 
dos sueldos minimos  :      $756.00
--&gt;Aguinaldo Exento :     </t>
        </r>
        <r>
          <rPr>
            <u/>
            <sz val="9"/>
            <color indexed="81"/>
            <rFont val="Tahoma"/>
            <family val="2"/>
          </rPr>
          <t xml:space="preserve">($600.00)
</t>
        </r>
        <r>
          <rPr>
            <b/>
            <sz val="9"/>
            <color indexed="81"/>
            <rFont val="Tahoma"/>
            <family val="2"/>
          </rPr>
          <t>--&gt;Monto a incluir como
Gravable                  :     $156.00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YEC</author>
  </authors>
  <commentList>
    <comment ref="E8" authorId="0" shapeId="0" xr:uid="{829562FC-FD8A-452A-8BCD-445145530B16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Sueldo Neto sin Afp y sin ISSS</t>
        </r>
      </text>
    </comment>
    <comment ref="E10" authorId="0" shapeId="0" xr:uid="{D8911AEC-30F6-42EB-9894-E486481DC70D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El Máximo posible a calcular por mes es de $1000, por lo que dependiendo del tipo de calculo los maximos son los siguientes:
</t>
        </r>
        <r>
          <rPr>
            <b/>
            <sz val="9"/>
            <color indexed="81"/>
            <rFont val="Tahoma"/>
            <family val="2"/>
          </rPr>
          <t xml:space="preserve">a)Mensual </t>
        </r>
        <r>
          <rPr>
            <sz val="9"/>
            <color indexed="81"/>
            <rFont val="Tahoma"/>
            <family val="2"/>
          </rPr>
          <t xml:space="preserve">=$30.00
</t>
        </r>
        <r>
          <rPr>
            <b/>
            <sz val="9"/>
            <color indexed="81"/>
            <rFont val="Tahoma"/>
            <family val="2"/>
          </rPr>
          <t>b)Semestral</t>
        </r>
        <r>
          <rPr>
            <sz val="9"/>
            <color indexed="81"/>
            <rFont val="Tahoma"/>
            <family val="2"/>
          </rPr>
          <t xml:space="preserve">=$180.00
</t>
        </r>
        <r>
          <rPr>
            <b/>
            <sz val="9"/>
            <color indexed="81"/>
            <rFont val="Tahoma"/>
            <family val="2"/>
          </rPr>
          <t xml:space="preserve">c)Anual </t>
        </r>
        <r>
          <rPr>
            <sz val="9"/>
            <color indexed="81"/>
            <rFont val="Tahoma"/>
            <family val="2"/>
          </rPr>
          <t>= $360.00</t>
        </r>
      </text>
    </comment>
    <comment ref="E11" authorId="0" shapeId="0" xr:uid="{A21788F8-1EAC-442F-BB40-DF09F8827EEE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Si deseas calcular para otras pensiones simplemente cambia el porcentaje en la formula</t>
        </r>
      </text>
    </comment>
    <comment ref="E13" authorId="0" shapeId="0" xr:uid="{F17BB4D1-72C7-4F78-A42C-5A0A5E122C7E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Sobre este monto se realiza el calculo de la renta</t>
        </r>
      </text>
    </comment>
    <comment ref="E14" authorId="0" shapeId="0" xr:uid="{7E30BFA7-2D61-45A8-A2EC-02B9DBC973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Renta Anual,Semestral o Mensual  calculada, es decir lo que tocaria pagar</t>
        </r>
      </text>
    </comment>
    <comment ref="E15" authorId="0" shapeId="0" xr:uid="{5A38CCC6-E7A0-4867-A303-01789194C9E7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Renta Retenida en el periodo que estas calculando </t>
        </r>
      </text>
    </comment>
    <comment ref="E16" authorId="0" shapeId="0" xr:uid="{DB04120D-3070-4C78-A84D-7C116EB384C7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Esto es lo que tendria que retener en Diciembre si el valor es positivo, caso contrario no tendria que retener nada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Ernesto Calderon</author>
  </authors>
  <commentList>
    <comment ref="V7" authorId="0" shapeId="0" xr:uid="{E84E62D6-CC1B-4E7A-9E12-B197E3AA6A80}">
      <text>
        <r>
          <rPr>
            <b/>
            <sz val="9"/>
            <color indexed="81"/>
            <rFont val="Tahoma"/>
            <charset val="1"/>
          </rPr>
          <t>Ernesto Calderon:</t>
        </r>
        <r>
          <rPr>
            <sz val="9"/>
            <color indexed="81"/>
            <rFont val="Tahoma"/>
            <charset val="1"/>
          </rPr>
          <t xml:space="preserve">
Recibe un bono de $100 </t>
        </r>
      </text>
    </comment>
    <comment ref="Y7" authorId="0" shapeId="0" xr:uid="{1629BC2D-62C9-4160-A622-9DA8F4F29218}">
      <text>
        <r>
          <rPr>
            <b/>
            <sz val="9"/>
            <color indexed="81"/>
            <rFont val="Tahoma"/>
            <family val="2"/>
          </rPr>
          <t>Ernesto Calderon:</t>
        </r>
        <r>
          <rPr>
            <sz val="9"/>
            <color indexed="81"/>
            <rFont val="Tahoma"/>
            <family val="2"/>
          </rPr>
          <t xml:space="preserve">
antes de la reforma era $113.7</t>
        </r>
      </text>
    </comment>
    <comment ref="U10" authorId="0" shapeId="0" xr:uid="{F4939758-7250-46F5-AD95-45355374E6CB}">
      <text>
        <r>
          <rPr>
            <b/>
            <sz val="9"/>
            <color indexed="81"/>
            <rFont val="Tahoma"/>
            <family val="2"/>
          </rPr>
          <t>Ernesto Calderon:</t>
        </r>
        <r>
          <rPr>
            <sz val="9"/>
            <color indexed="81"/>
            <rFont val="Tahoma"/>
            <family val="2"/>
          </rPr>
          <t xml:space="preserve">
antes de la reforma era de $20.73</t>
        </r>
      </text>
    </comment>
    <comment ref="U11" authorId="0" shapeId="0" xr:uid="{EF58AF17-9975-4837-AC96-2960C92403BA}">
      <text>
        <r>
          <rPr>
            <b/>
            <sz val="9"/>
            <color indexed="81"/>
            <rFont val="Tahoma"/>
            <family val="2"/>
          </rPr>
          <t>Ernesto Calderon:</t>
        </r>
        <r>
          <rPr>
            <sz val="9"/>
            <color indexed="81"/>
            <rFont val="Tahoma"/>
            <family val="2"/>
          </rPr>
          <t xml:space="preserve">
antes de la reforma era de 46.76</t>
        </r>
      </text>
    </comment>
    <comment ref="Y11" authorId="0" shapeId="0" xr:uid="{3E368ABE-0796-45FB-B57C-623268EDE823}">
      <text>
        <r>
          <rPr>
            <b/>
            <sz val="9"/>
            <color indexed="81"/>
            <rFont val="Tahoma"/>
            <charset val="1"/>
          </rPr>
          <t>Ernesto Calderon:</t>
        </r>
        <r>
          <rPr>
            <sz val="9"/>
            <color indexed="81"/>
            <rFont val="Tahoma"/>
            <charset val="1"/>
          </rPr>
          <t xml:space="preserve">
Producto del recalculo semestral no se le aplica renta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YEC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Sueldo Neto sin Afp y sin ISSS</t>
        </r>
      </text>
    </comment>
    <comment ref="E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Escribir 
MENSUAL&lt;-- aplica tabla mensual
SEMESTRAL&lt;-- aplica tabla semestral
ANUAL&lt;-- aplica para los doce meses</t>
        </r>
      </text>
    </comment>
    <comment ref="E1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El Máximo posible a calcular por mes es de $1000, por lo que dependiendo del tipo de calculo los maximos son los siguientes:
</t>
        </r>
        <r>
          <rPr>
            <b/>
            <sz val="9"/>
            <color indexed="81"/>
            <rFont val="Tahoma"/>
            <family val="2"/>
          </rPr>
          <t xml:space="preserve">a)Mensual </t>
        </r>
        <r>
          <rPr>
            <sz val="9"/>
            <color indexed="81"/>
            <rFont val="Tahoma"/>
            <family val="2"/>
          </rPr>
          <t xml:space="preserve">=$30.00
</t>
        </r>
        <r>
          <rPr>
            <b/>
            <sz val="9"/>
            <color indexed="81"/>
            <rFont val="Tahoma"/>
            <family val="2"/>
          </rPr>
          <t>b)Semestral</t>
        </r>
        <r>
          <rPr>
            <sz val="9"/>
            <color indexed="81"/>
            <rFont val="Tahoma"/>
            <family val="2"/>
          </rPr>
          <t xml:space="preserve">=$180.00
</t>
        </r>
        <r>
          <rPr>
            <b/>
            <sz val="9"/>
            <color indexed="81"/>
            <rFont val="Tahoma"/>
            <family val="2"/>
          </rPr>
          <t xml:space="preserve">c)Anual </t>
        </r>
        <r>
          <rPr>
            <sz val="9"/>
            <color indexed="81"/>
            <rFont val="Tahoma"/>
            <family val="2"/>
          </rPr>
          <t>= $360.00</t>
        </r>
      </text>
    </comment>
    <comment ref="E1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Si deseas calcular para otras pensiones simplemente cambia el porcentaje en la formula</t>
        </r>
      </text>
    </comment>
    <comment ref="E1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Sobre este monto se realiza el calculo de la renta</t>
        </r>
      </text>
    </comment>
    <comment ref="E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Renta Anual,Semestral o Mensual  calculada, es decir lo que tocaria pagar</t>
        </r>
      </text>
    </comment>
    <comment ref="E1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Renta Retenida en el periodo que estas calculando </t>
        </r>
      </text>
    </comment>
    <comment ref="E15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Esto es lo que tendria que retener en Diciembre si el valor es positivo, caso contrario no tendria que retener nada </t>
        </r>
      </text>
    </comment>
  </commentList>
</comments>
</file>

<file path=xl/sharedStrings.xml><?xml version="1.0" encoding="utf-8"?>
<sst xmlns="http://schemas.openxmlformats.org/spreadsheetml/2006/main" count="223" uniqueCount="83">
  <si>
    <t xml:space="preserve">Calulador de Renta </t>
  </si>
  <si>
    <t xml:space="preserve">Sueldo </t>
  </si>
  <si>
    <t xml:space="preserve">Tipo </t>
  </si>
  <si>
    <t xml:space="preserve">Tipo                </t>
  </si>
  <si>
    <t xml:space="preserve">Base      </t>
  </si>
  <si>
    <t xml:space="preserve">Porc      </t>
  </si>
  <si>
    <t xml:space="preserve">Sobre     </t>
  </si>
  <si>
    <t>MENSUAL</t>
  </si>
  <si>
    <t>Limite Inferior</t>
  </si>
  <si>
    <t>Limite Superior</t>
  </si>
  <si>
    <t>Isss(3%)</t>
  </si>
  <si>
    <t>SEMESTRAL</t>
  </si>
  <si>
    <t>ANUAL</t>
  </si>
  <si>
    <t xml:space="preserve">Isss </t>
  </si>
  <si>
    <t xml:space="preserve">Afp </t>
  </si>
  <si>
    <t xml:space="preserve">Renta 
Gravada </t>
  </si>
  <si>
    <t>TOTAL</t>
  </si>
  <si>
    <t>Nota: si detectas algún error en la plantilla o tienes dudas sobre su cálculo te estaré muy agradecido de hacermelo saber al siguiente correo: ventas@tiservicios.net</t>
  </si>
  <si>
    <t>www.facebook.com/contaportable</t>
  </si>
  <si>
    <t>En adelante</t>
  </si>
  <si>
    <t>En Adelante</t>
  </si>
  <si>
    <r>
      <t xml:space="preserve">Tabla de Retenciones, Mensual, Quincenal, Semanal
</t>
    </r>
    <r>
      <rPr>
        <sz val="12"/>
        <color theme="1"/>
        <rFont val="Calibri"/>
        <family val="2"/>
        <scheme val="minor"/>
      </rPr>
      <t>Decreto Ejecutivo 95 y Artículo 37 Ley del Impuesto sobre la Renta</t>
    </r>
    <r>
      <rPr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 (No modificar a menos que el MH cambie la tabla)</t>
    </r>
  </si>
  <si>
    <t xml:space="preserve">Para mas herramientas visitanos en: </t>
  </si>
  <si>
    <t>Renta Retenida a lo largo del año</t>
  </si>
  <si>
    <t>Ingresos Gravados</t>
  </si>
  <si>
    <t>Renta Computada</t>
  </si>
  <si>
    <t>Afp(7.25%)</t>
  </si>
  <si>
    <t>www.contaportable.com</t>
  </si>
  <si>
    <t>Parametros de Cálculo</t>
  </si>
  <si>
    <t>Sueldo Max Mensual ISSS</t>
  </si>
  <si>
    <t>Porcentaje de AFP</t>
  </si>
  <si>
    <t>Porcentaje de ISSS</t>
  </si>
  <si>
    <t xml:space="preserve">Meses del recalculo </t>
  </si>
  <si>
    <t>Renta
Determinada</t>
  </si>
  <si>
    <t>Renta Efectiva</t>
  </si>
  <si>
    <t>Empleados</t>
  </si>
  <si>
    <t xml:space="preserve">Tabla de Sueldos </t>
  </si>
  <si>
    <t>Tenemos un software especial para el planillas que que puedes bajar gratis</t>
  </si>
  <si>
    <t>Nota: Esta plantilla te puede servir para recalcular la renta a un grupo de empleados, si deseas recalcular para un solo empleado visita nuestra web www.contaportable.com</t>
  </si>
  <si>
    <t>Devengado</t>
  </si>
  <si>
    <t>Isss</t>
  </si>
  <si>
    <t>Afp</t>
  </si>
  <si>
    <t xml:space="preserve">Renta </t>
  </si>
  <si>
    <t xml:space="preserve">Enero </t>
  </si>
  <si>
    <t xml:space="preserve">Febrero </t>
  </si>
  <si>
    <t xml:space="preserve">Marzo </t>
  </si>
  <si>
    <t>Abril</t>
  </si>
  <si>
    <t>Mayo</t>
  </si>
  <si>
    <t>Junio</t>
  </si>
  <si>
    <t xml:space="preserve">Empleado </t>
  </si>
  <si>
    <t xml:space="preserve">Alas Marlon Figueroa </t>
  </si>
  <si>
    <t xml:space="preserve">Mendez Juan  Adalberto </t>
  </si>
  <si>
    <t>Lopez Monge Julio Carlos</t>
  </si>
  <si>
    <t xml:space="preserve">Menjivar Rauda Meybel Elizabeth </t>
  </si>
  <si>
    <t>Monge Rivera Alexander Pedro</t>
  </si>
  <si>
    <t>Ceren Sanchez Clavel Rosa</t>
  </si>
  <si>
    <t>Sanchez Marina de Guerra</t>
  </si>
  <si>
    <t>Totales</t>
  </si>
  <si>
    <t xml:space="preserve">Total </t>
  </si>
  <si>
    <t xml:space="preserve">Indicaciones: </t>
  </si>
  <si>
    <t xml:space="preserve">1) Llena la hoja : Sueldos mensuales </t>
  </si>
  <si>
    <t xml:space="preserve">3)copia y pega las formulas de las celdas para agregar mas empleados, siguiendo el ejemplo </t>
  </si>
  <si>
    <t>Deducciones de gastos médicos y de educación</t>
  </si>
  <si>
    <t>En cumplimiento al literal e) del decreto ejecutivo no 10, se debe considerar las deducciones de $1,600 a las que tienen derecho las personas asalariadas que ganen $9,100 o menos.</t>
  </si>
  <si>
    <t>EDUCSALUDANUAL</t>
  </si>
  <si>
    <t>EDUCSALUDMENSUAL</t>
  </si>
  <si>
    <t>EDUCSALUDSEMESTRAL</t>
  </si>
  <si>
    <t>Descuentos de Salud y Educación</t>
  </si>
  <si>
    <r>
      <t xml:space="preserve">Tabla de Retenciones, Mensual, Quincenal, Semanal
</t>
    </r>
    <r>
      <rPr>
        <sz val="11"/>
        <color theme="1"/>
        <rFont val="Calibri"/>
        <family val="2"/>
        <scheme val="minor"/>
      </rPr>
      <t>Decreto Ejecutivo 10 año 2025 y Artículo 37 Ley del Impuesto sobre la Renta</t>
    </r>
    <r>
      <rPr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 (No modificar a menos que el MH cambie la tabla)</t>
    </r>
  </si>
  <si>
    <t>Gastos médicos y de salud</t>
  </si>
  <si>
    <t>Julio</t>
  </si>
  <si>
    <t>Agosto</t>
  </si>
  <si>
    <t>Septiembre</t>
  </si>
  <si>
    <t>Octubre</t>
  </si>
  <si>
    <t>Noviembre</t>
  </si>
  <si>
    <t xml:space="preserve">Diciembre </t>
  </si>
  <si>
    <t xml:space="preserve">Nota : a partir de mayo aplica la nueva tabla </t>
  </si>
  <si>
    <t>Segundo Semestre 2025</t>
  </si>
  <si>
    <t>CONSOLIDACION DE PLANILLAS ANUALES</t>
  </si>
  <si>
    <t>Sueldo ANUAL</t>
  </si>
  <si>
    <t>Recalculo Anual de Renta</t>
  </si>
  <si>
    <t>Recálculo Anual</t>
  </si>
  <si>
    <t xml:space="preserve">2) La plantilla cálculo Anual se llenará automaticamente con los datos de esa hoja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</si>
</sst>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3F3F3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u/>
      <sz val="11"/>
      <color theme="10"/>
      <name val="Calibri"/>
      <family val="2"/>
    </font>
    <font>
      <u/>
      <sz val="20"/>
      <color theme="10"/>
      <name val="Calibri"/>
      <family val="2"/>
    </font>
    <font>
      <u/>
      <sz val="14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u/>
      <sz val="9"/>
      <color indexed="81"/>
      <name val="Tahoma"/>
      <family val="2"/>
    </font>
    <font>
      <u/>
      <sz val="22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4" tint="0.59996337778862885"/>
        <bgColor theme="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</patternFill>
    </fill>
    <fill>
      <patternFill patternType="solid">
        <fgColor theme="7"/>
      </patternFill>
    </fill>
  </fills>
  <borders count="4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/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</cellStyleXfs>
  <cellXfs count="136">
    <xf numFmtId="0" fontId="0" fillId="0" borderId="0" xfId="0"/>
    <xf numFmtId="0" fontId="11" fillId="4" borderId="0" xfId="0" applyFont="1" applyFill="1"/>
    <xf numFmtId="164" fontId="11" fillId="4" borderId="0" xfId="1" applyFont="1" applyFill="1"/>
    <xf numFmtId="9" fontId="11" fillId="4" borderId="0" xfId="2" applyFont="1" applyFill="1"/>
    <xf numFmtId="0" fontId="0" fillId="5" borderId="0" xfId="0" applyFill="1"/>
    <xf numFmtId="164" fontId="0" fillId="5" borderId="0" xfId="1" applyFont="1" applyFill="1"/>
    <xf numFmtId="9" fontId="0" fillId="5" borderId="0" xfId="2" applyFont="1" applyFill="1"/>
    <xf numFmtId="0" fontId="0" fillId="6" borderId="0" xfId="0" applyFill="1"/>
    <xf numFmtId="164" fontId="0" fillId="6" borderId="0" xfId="1" applyFont="1" applyFill="1"/>
    <xf numFmtId="9" fontId="0" fillId="6" borderId="0" xfId="2" applyFont="1" applyFill="1"/>
    <xf numFmtId="0" fontId="6" fillId="7" borderId="0" xfId="0" applyFont="1" applyFill="1"/>
    <xf numFmtId="0" fontId="0" fillId="7" borderId="0" xfId="0" applyFill="1"/>
    <xf numFmtId="164" fontId="0" fillId="7" borderId="0" xfId="0" applyNumberFormat="1" applyFill="1"/>
    <xf numFmtId="164" fontId="13" fillId="0" borderId="0" xfId="1" applyFont="1" applyFill="1" applyAlignment="1" applyProtection="1">
      <alignment horizontal="center"/>
      <protection locked="0"/>
    </xf>
    <xf numFmtId="0" fontId="12" fillId="0" borderId="2" xfId="0" applyFont="1" applyBorder="1" applyProtection="1">
      <protection locked="0"/>
    </xf>
    <xf numFmtId="164" fontId="24" fillId="7" borderId="0" xfId="4" applyNumberFormat="1" applyFont="1" applyFill="1"/>
    <xf numFmtId="164" fontId="21" fillId="7" borderId="23" xfId="3" applyNumberFormat="1" applyFont="1" applyFill="1" applyBorder="1"/>
    <xf numFmtId="164" fontId="20" fillId="7" borderId="23" xfId="3" applyNumberFormat="1" applyFont="1" applyFill="1" applyBorder="1"/>
    <xf numFmtId="164" fontId="21" fillId="7" borderId="24" xfId="3" applyNumberFormat="1" applyFont="1" applyFill="1" applyBorder="1"/>
    <xf numFmtId="164" fontId="26" fillId="8" borderId="27" xfId="3" applyNumberFormat="1" applyFont="1" applyFill="1" applyBorder="1"/>
    <xf numFmtId="0" fontId="12" fillId="7" borderId="0" xfId="0" applyFont="1" applyFill="1"/>
    <xf numFmtId="0" fontId="14" fillId="7" borderId="0" xfId="0" applyFont="1" applyFill="1" applyAlignment="1">
      <alignment horizontal="center" wrapText="1"/>
    </xf>
    <xf numFmtId="164" fontId="13" fillId="7" borderId="0" xfId="1" applyFont="1" applyFill="1" applyBorder="1" applyAlignment="1" applyProtection="1">
      <alignment horizontal="center"/>
      <protection locked="0"/>
    </xf>
    <xf numFmtId="164" fontId="13" fillId="7" borderId="0" xfId="1" applyFont="1" applyFill="1" applyBorder="1" applyAlignment="1">
      <alignment horizontal="center"/>
    </xf>
    <xf numFmtId="0" fontId="14" fillId="7" borderId="0" xfId="0" applyFont="1" applyFill="1"/>
    <xf numFmtId="164" fontId="14" fillId="7" borderId="0" xfId="0" applyNumberFormat="1" applyFont="1" applyFill="1"/>
    <xf numFmtId="164" fontId="21" fillId="9" borderId="25" xfId="3" applyNumberFormat="1" applyFont="1" applyFill="1" applyBorder="1"/>
    <xf numFmtId="164" fontId="12" fillId="9" borderId="2" xfId="1" applyFont="1" applyFill="1" applyBorder="1"/>
    <xf numFmtId="165" fontId="0" fillId="7" borderId="0" xfId="0" applyNumberFormat="1" applyFill="1"/>
    <xf numFmtId="164" fontId="0" fillId="7" borderId="2" xfId="1" applyFont="1" applyFill="1" applyBorder="1"/>
    <xf numFmtId="10" fontId="0" fillId="7" borderId="2" xfId="2" applyNumberFormat="1" applyFont="1" applyFill="1" applyBorder="1"/>
    <xf numFmtId="0" fontId="0" fillId="7" borderId="2" xfId="0" applyFill="1" applyBorder="1"/>
    <xf numFmtId="164" fontId="13" fillId="11" borderId="0" xfId="1" applyFont="1" applyFill="1" applyAlignment="1">
      <alignment horizontal="center"/>
    </xf>
    <xf numFmtId="0" fontId="30" fillId="11" borderId="20" xfId="0" applyFont="1" applyFill="1" applyBorder="1"/>
    <xf numFmtId="0" fontId="30" fillId="11" borderId="21" xfId="0" applyFont="1" applyFill="1" applyBorder="1"/>
    <xf numFmtId="0" fontId="14" fillId="11" borderId="19" xfId="0" applyFont="1" applyFill="1" applyBorder="1" applyAlignment="1">
      <alignment horizontal="center" wrapText="1"/>
    </xf>
    <xf numFmtId="0" fontId="14" fillId="11" borderId="19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 wrapText="1"/>
    </xf>
    <xf numFmtId="0" fontId="14" fillId="11" borderId="10" xfId="0" applyFont="1" applyFill="1" applyBorder="1"/>
    <xf numFmtId="164" fontId="14" fillId="11" borderId="19" xfId="0" applyNumberFormat="1" applyFont="1" applyFill="1" applyBorder="1"/>
    <xf numFmtId="0" fontId="16" fillId="7" borderId="0" xfId="5" applyFill="1" applyAlignment="1" applyProtection="1"/>
    <xf numFmtId="164" fontId="0" fillId="0" borderId="17" xfId="1" applyFont="1" applyBorder="1"/>
    <xf numFmtId="164" fontId="0" fillId="0" borderId="0" xfId="1" applyFont="1" applyBorder="1"/>
    <xf numFmtId="164" fontId="0" fillId="0" borderId="18" xfId="1" applyFont="1" applyBorder="1"/>
    <xf numFmtId="164" fontId="0" fillId="0" borderId="6" xfId="1" applyFont="1" applyBorder="1"/>
    <xf numFmtId="164" fontId="0" fillId="0" borderId="7" xfId="1" applyFont="1" applyBorder="1"/>
    <xf numFmtId="164" fontId="0" fillId="0" borderId="8" xfId="1" applyFont="1" applyBorder="1"/>
    <xf numFmtId="0" fontId="0" fillId="0" borderId="40" xfId="0" applyBorder="1"/>
    <xf numFmtId="0" fontId="0" fillId="0" borderId="29" xfId="0" applyBorder="1"/>
    <xf numFmtId="0" fontId="14" fillId="0" borderId="30" xfId="0" applyFont="1" applyBorder="1"/>
    <xf numFmtId="164" fontId="14" fillId="0" borderId="41" xfId="0" applyNumberFormat="1" applyFont="1" applyBorder="1"/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0" fillId="0" borderId="12" xfId="0" applyBorder="1"/>
    <xf numFmtId="0" fontId="0" fillId="12" borderId="0" xfId="0" applyFill="1"/>
    <xf numFmtId="0" fontId="14" fillId="12" borderId="36" xfId="0" applyFont="1" applyFill="1" applyBorder="1" applyAlignment="1">
      <alignment horizontal="center"/>
    </xf>
    <xf numFmtId="164" fontId="0" fillId="12" borderId="18" xfId="1" applyFont="1" applyFill="1" applyBorder="1"/>
    <xf numFmtId="164" fontId="0" fillId="12" borderId="8" xfId="1" applyFont="1" applyFill="1" applyBorder="1"/>
    <xf numFmtId="164" fontId="14" fillId="12" borderId="41" xfId="0" applyNumberFormat="1" applyFont="1" applyFill="1" applyBorder="1"/>
    <xf numFmtId="0" fontId="0" fillId="13" borderId="0" xfId="0" applyFill="1"/>
    <xf numFmtId="0" fontId="14" fillId="13" borderId="34" xfId="0" applyFont="1" applyFill="1" applyBorder="1" applyAlignment="1">
      <alignment horizontal="center"/>
    </xf>
    <xf numFmtId="0" fontId="14" fillId="13" borderId="35" xfId="0" applyFont="1" applyFill="1" applyBorder="1" applyAlignment="1">
      <alignment horizontal="center"/>
    </xf>
    <xf numFmtId="0" fontId="14" fillId="13" borderId="36" xfId="0" applyFont="1" applyFill="1" applyBorder="1" applyAlignment="1">
      <alignment horizontal="center"/>
    </xf>
    <xf numFmtId="164" fontId="0" fillId="13" borderId="17" xfId="1" applyFont="1" applyFill="1" applyBorder="1"/>
    <xf numFmtId="164" fontId="0" fillId="13" borderId="0" xfId="1" applyFont="1" applyFill="1" applyBorder="1"/>
    <xf numFmtId="164" fontId="0" fillId="13" borderId="18" xfId="1" applyFont="1" applyFill="1" applyBorder="1"/>
    <xf numFmtId="164" fontId="14" fillId="13" borderId="41" xfId="0" applyNumberFormat="1" applyFont="1" applyFill="1" applyBorder="1"/>
    <xf numFmtId="164" fontId="14" fillId="13" borderId="42" xfId="0" applyNumberFormat="1" applyFont="1" applyFill="1" applyBorder="1"/>
    <xf numFmtId="0" fontId="33" fillId="7" borderId="0" xfId="0" applyFont="1" applyFill="1"/>
    <xf numFmtId="0" fontId="6" fillId="7" borderId="2" xfId="0" applyFont="1" applyFill="1" applyBorder="1"/>
    <xf numFmtId="2" fontId="34" fillId="7" borderId="2" xfId="2" applyNumberFormat="1" applyFont="1" applyFill="1" applyBorder="1"/>
    <xf numFmtId="0" fontId="4" fillId="0" borderId="2" xfId="0" applyFont="1" applyBorder="1" applyAlignment="1">
      <alignment horizontal="center" vertical="center"/>
    </xf>
    <xf numFmtId="164" fontId="3" fillId="14" borderId="8" xfId="7" applyNumberFormat="1" applyBorder="1"/>
    <xf numFmtId="164" fontId="3" fillId="14" borderId="18" xfId="7" applyNumberFormat="1" applyBorder="1"/>
    <xf numFmtId="164" fontId="3" fillId="15" borderId="17" xfId="8" applyNumberFormat="1" applyBorder="1"/>
    <xf numFmtId="0" fontId="29" fillId="11" borderId="19" xfId="0" applyFont="1" applyFill="1" applyBorder="1" applyAlignment="1">
      <alignment horizontal="center" wrapText="1"/>
    </xf>
    <xf numFmtId="0" fontId="37" fillId="0" borderId="0" xfId="0" applyFont="1"/>
    <xf numFmtId="0" fontId="19" fillId="7" borderId="13" xfId="0" applyFont="1" applyFill="1" applyBorder="1" applyAlignment="1">
      <alignment horizontal="center" wrapText="1"/>
    </xf>
    <xf numFmtId="0" fontId="19" fillId="7" borderId="0" xfId="0" applyFont="1" applyFill="1" applyAlignment="1">
      <alignment horizontal="center" wrapText="1"/>
    </xf>
    <xf numFmtId="0" fontId="18" fillId="7" borderId="0" xfId="5" applyFont="1" applyFill="1" applyAlignment="1" applyProtection="1">
      <alignment horizontal="center"/>
    </xf>
    <xf numFmtId="0" fontId="6" fillId="7" borderId="0" xfId="0" applyFont="1" applyFill="1" applyAlignment="1">
      <alignment horizontal="center" wrapText="1"/>
    </xf>
    <xf numFmtId="0" fontId="17" fillId="7" borderId="0" xfId="5" applyFont="1" applyFill="1" applyAlignment="1" applyProtection="1">
      <alignment horizontal="center"/>
    </xf>
    <xf numFmtId="0" fontId="29" fillId="7" borderId="2" xfId="0" applyFont="1" applyFill="1" applyBorder="1" applyAlignment="1">
      <alignment horizontal="left"/>
    </xf>
    <xf numFmtId="0" fontId="35" fillId="3" borderId="12" xfId="4" applyFont="1" applyBorder="1" applyAlignment="1">
      <alignment horizontal="center"/>
    </xf>
    <xf numFmtId="0" fontId="23" fillId="7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2" fillId="5" borderId="28" xfId="0" applyFont="1" applyFill="1" applyBorder="1" applyAlignment="1">
      <alignment horizontal="center" vertical="center"/>
    </xf>
    <xf numFmtId="0" fontId="32" fillId="5" borderId="29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wrapText="1"/>
    </xf>
    <xf numFmtId="0" fontId="4" fillId="7" borderId="13" xfId="0" applyFont="1" applyFill="1" applyBorder="1" applyAlignment="1">
      <alignment horizontal="center" wrapText="1"/>
    </xf>
    <xf numFmtId="0" fontId="4" fillId="7" borderId="15" xfId="0" applyFont="1" applyFill="1" applyBorder="1" applyAlignment="1">
      <alignment horizontal="center" wrapText="1"/>
    </xf>
    <xf numFmtId="0" fontId="4" fillId="7" borderId="16" xfId="0" applyFont="1" applyFill="1" applyBorder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7" borderId="43" xfId="0" applyFont="1" applyFill="1" applyBorder="1" applyAlignment="1">
      <alignment horizontal="center" wrapText="1"/>
    </xf>
    <xf numFmtId="0" fontId="4" fillId="7" borderId="12" xfId="0" applyFont="1" applyFill="1" applyBorder="1" applyAlignment="1">
      <alignment horizontal="center" wrapText="1"/>
    </xf>
    <xf numFmtId="0" fontId="4" fillId="7" borderId="44" xfId="0" applyFont="1" applyFill="1" applyBorder="1" applyAlignment="1">
      <alignment horizontal="center" wrapText="1"/>
    </xf>
    <xf numFmtId="0" fontId="31" fillId="3" borderId="12" xfId="4" applyFont="1" applyBorder="1" applyAlignment="1">
      <alignment horizontal="center"/>
    </xf>
    <xf numFmtId="0" fontId="7" fillId="7" borderId="16" xfId="3" applyFont="1" applyFill="1" applyBorder="1" applyAlignment="1">
      <alignment horizontal="center"/>
    </xf>
    <xf numFmtId="0" fontId="7" fillId="7" borderId="0" xfId="3" applyFont="1" applyFill="1" applyBorder="1" applyAlignment="1">
      <alignment horizontal="center"/>
    </xf>
    <xf numFmtId="0" fontId="7" fillId="7" borderId="22" xfId="3" applyFont="1" applyFill="1" applyBorder="1" applyAlignment="1">
      <alignment horizontal="center"/>
    </xf>
    <xf numFmtId="0" fontId="25" fillId="8" borderId="10" xfId="3" applyFont="1" applyFill="1" applyBorder="1" applyAlignment="1">
      <alignment horizontal="center"/>
    </xf>
    <xf numFmtId="0" fontId="25" fillId="8" borderId="19" xfId="3" applyFont="1" applyFill="1" applyBorder="1" applyAlignment="1">
      <alignment horizontal="center"/>
    </xf>
    <xf numFmtId="0" fontId="25" fillId="8" borderId="26" xfId="3" applyFont="1" applyFill="1" applyBorder="1" applyAlignment="1">
      <alignment horizontal="center"/>
    </xf>
    <xf numFmtId="0" fontId="5" fillId="7" borderId="0" xfId="4" applyFont="1" applyFill="1" applyBorder="1" applyAlignment="1">
      <alignment horizontal="center"/>
    </xf>
    <xf numFmtId="0" fontId="5" fillId="3" borderId="12" xfId="4" applyFont="1" applyBorder="1" applyAlignment="1">
      <alignment horizontal="center"/>
    </xf>
    <xf numFmtId="0" fontId="7" fillId="7" borderId="14" xfId="3" applyFont="1" applyFill="1" applyBorder="1" applyAlignment="1">
      <alignment horizontal="center"/>
    </xf>
    <xf numFmtId="0" fontId="7" fillId="7" borderId="13" xfId="3" applyFont="1" applyFill="1" applyBorder="1" applyAlignment="1">
      <alignment horizontal="center"/>
    </xf>
    <xf numFmtId="0" fontId="7" fillId="7" borderId="15" xfId="3" applyFont="1" applyFill="1" applyBorder="1" applyAlignment="1">
      <alignment horizontal="center"/>
    </xf>
    <xf numFmtId="0" fontId="7" fillId="7" borderId="9" xfId="3" applyFont="1" applyFill="1" applyBorder="1" applyAlignment="1">
      <alignment horizontal="center"/>
    </xf>
    <xf numFmtId="0" fontId="15" fillId="2" borderId="45" xfId="3" applyFont="1" applyBorder="1" applyAlignment="1">
      <alignment horizontal="center"/>
    </xf>
    <xf numFmtId="0" fontId="15" fillId="2" borderId="0" xfId="3" applyFont="1" applyBorder="1" applyAlignment="1">
      <alignment horizontal="center"/>
    </xf>
    <xf numFmtId="0" fontId="15" fillId="2" borderId="22" xfId="3" applyFont="1" applyBorder="1" applyAlignment="1">
      <alignment horizontal="center"/>
    </xf>
    <xf numFmtId="164" fontId="15" fillId="7" borderId="16" xfId="3" applyNumberFormat="1" applyFont="1" applyFill="1" applyBorder="1" applyAlignment="1">
      <alignment horizontal="center"/>
    </xf>
    <xf numFmtId="164" fontId="15" fillId="7" borderId="0" xfId="3" applyNumberFormat="1" applyFont="1" applyFill="1" applyBorder="1" applyAlignment="1">
      <alignment horizontal="center"/>
    </xf>
    <xf numFmtId="164" fontId="15" fillId="7" borderId="22" xfId="3" applyNumberFormat="1" applyFont="1" applyFill="1" applyBorder="1" applyAlignment="1">
      <alignment horizontal="center"/>
    </xf>
    <xf numFmtId="0" fontId="36" fillId="3" borderId="12" xfId="4" applyFont="1" applyBorder="1" applyAlignment="1">
      <alignment horizontal="center" vertical="center"/>
    </xf>
    <xf numFmtId="0" fontId="28" fillId="7" borderId="0" xfId="5" applyFont="1" applyFill="1" applyAlignment="1" applyProtection="1">
      <alignment horizontal="center"/>
    </xf>
    <xf numFmtId="0" fontId="10" fillId="7" borderId="0" xfId="4" applyFont="1" applyFill="1" applyBorder="1" applyAlignment="1">
      <alignment horizontal="center"/>
    </xf>
    <xf numFmtId="0" fontId="14" fillId="13" borderId="37" xfId="0" applyFont="1" applyFill="1" applyBorder="1" applyAlignment="1">
      <alignment horizontal="center"/>
    </xf>
    <xf numFmtId="0" fontId="14" fillId="13" borderId="38" xfId="0" applyFont="1" applyFill="1" applyBorder="1" applyAlignment="1">
      <alignment horizontal="center"/>
    </xf>
    <xf numFmtId="0" fontId="14" fillId="13" borderId="39" xfId="0" applyFont="1" applyFill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4" fillId="7" borderId="3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 wrapText="1"/>
    </xf>
    <xf numFmtId="0" fontId="4" fillId="7" borderId="18" xfId="0" applyFon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</cellXfs>
  <cellStyles count="9">
    <cellStyle name="Énfasis2" xfId="7" builtinId="33"/>
    <cellStyle name="Énfasis4" xfId="8" builtinId="41"/>
    <cellStyle name="Énfasis5" xfId="4" builtinId="45"/>
    <cellStyle name="Hipervínculo" xfId="5" builtinId="8"/>
    <cellStyle name="Moneda" xfId="1" builtinId="4"/>
    <cellStyle name="Moneda 2" xfId="6" xr:uid="{88423EA6-7B41-47C0-86DA-8B4E5CB581FA}"/>
    <cellStyle name="Normal" xfId="0" builtinId="0"/>
    <cellStyle name="Porcentaje" xfId="2" builtinId="5"/>
    <cellStyle name="Sali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youtube.com/live/qcAuiqgl21Y?si=D_87M8qwPfHGqSv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50394</xdr:rowOff>
    </xdr:from>
    <xdr:to>
      <xdr:col>4</xdr:col>
      <xdr:colOff>73025</xdr:colOff>
      <xdr:row>4</xdr:row>
      <xdr:rowOff>288519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345669"/>
          <a:ext cx="1123950" cy="1123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K11:P23" totalsRowShown="0">
  <tableColumns count="6">
    <tableColumn id="1" xr3:uid="{00000000-0010-0000-0000-000001000000}" name="Tipo                "/>
    <tableColumn id="2" xr3:uid="{00000000-0010-0000-0000-000002000000}" name="Limite Inferior" dataCellStyle="Moneda"/>
    <tableColumn id="3" xr3:uid="{00000000-0010-0000-0000-000003000000}" name="Limite Superior" dataCellStyle="Moneda"/>
    <tableColumn id="4" xr3:uid="{00000000-0010-0000-0000-000004000000}" name="Base      " dataCellStyle="Moneda"/>
    <tableColumn id="5" xr3:uid="{00000000-0010-0000-0000-000005000000}" name="Porc      "/>
    <tableColumn id="6" xr3:uid="{00000000-0010-0000-0000-000006000000}" name="Sobre     " dataCellStyle="Moneda"/>
  </tableColumns>
  <tableStyleInfo name="TableStyleDark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595919F-FF5A-4FEC-8E59-9D12C9F18E1A}" name="Tabla257" displayName="Tabla257" ref="I9:N21" totalsRowShown="0">
  <tableColumns count="6">
    <tableColumn id="1" xr3:uid="{B4EF702C-04C8-4F99-89E3-F665F4477F30}" name="Tipo                "/>
    <tableColumn id="2" xr3:uid="{82EA3847-3D72-4C04-8895-C6B2A17042E7}" name="Limite Inferior" dataCellStyle="Moneda"/>
    <tableColumn id="3" xr3:uid="{E48FFDB3-029A-497E-A278-393C936D8BDA}" name="Limite Superior" dataCellStyle="Moneda"/>
    <tableColumn id="4" xr3:uid="{9E5A1DBF-AE83-4867-9ADF-34EC8A3A6DF9}" name="Base      " dataCellStyle="Moneda"/>
    <tableColumn id="5" xr3:uid="{B1B4E218-0E67-4C64-A900-9B5E0719E225}" name="Porc      "/>
    <tableColumn id="6" xr3:uid="{316C6F4F-3C54-47BE-8F9D-89B2C8C4E130}" name="Sobre     " dataCellStyle="Moneda"/>
  </tableColumns>
  <tableStyleInfo name="TableStyleDark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22" displayName="Tabla22" ref="I9:N21" totalsRowShown="0">
  <tableColumns count="6">
    <tableColumn id="1" xr3:uid="{00000000-0010-0000-0100-000001000000}" name="Tipo                "/>
    <tableColumn id="2" xr3:uid="{00000000-0010-0000-0100-000002000000}" name="Limite Inferior" dataCellStyle="Moneda"/>
    <tableColumn id="3" xr3:uid="{00000000-0010-0000-0100-000003000000}" name="Limite Superior" dataCellStyle="Moneda"/>
    <tableColumn id="4" xr3:uid="{00000000-0010-0000-0100-000004000000}" name="Base      " dataCellStyle="Moneda"/>
    <tableColumn id="5" xr3:uid="{00000000-0010-0000-0100-000005000000}" name="Porc      "/>
    <tableColumn id="6" xr3:uid="{00000000-0010-0000-0100-000006000000}" name="Sobre     " dataCellStyle="Moneda"/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contaportable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facebook.com/contaportable" TargetMode="External"/><Relationship Id="rId1" Type="http://schemas.openxmlformats.org/officeDocument/2006/relationships/hyperlink" Target="http://www.contaportable.com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10" Type="http://schemas.openxmlformats.org/officeDocument/2006/relationships/comments" Target="../comments1.xml"/><Relationship Id="rId4" Type="http://schemas.openxmlformats.org/officeDocument/2006/relationships/hyperlink" Target="https://www.contaportable.com/descargas/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contaportable.com/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://www.facebook.com/contaportable" TargetMode="External"/><Relationship Id="rId1" Type="http://schemas.openxmlformats.org/officeDocument/2006/relationships/hyperlink" Target="http://www.contaportable.com/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contaportable.com/descarga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https://www.contaportable.com/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://www.facebook.com/contaportable" TargetMode="External"/><Relationship Id="rId1" Type="http://schemas.openxmlformats.org/officeDocument/2006/relationships/hyperlink" Target="http://www.contaportable.com/" TargetMode="External"/><Relationship Id="rId6" Type="http://schemas.openxmlformats.org/officeDocument/2006/relationships/customProperty" Target="../customProperty3.bin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contaportable.com/descargas/" TargetMode="External"/><Relationship Id="rId9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P39"/>
  <sheetViews>
    <sheetView tabSelected="1" zoomScaleNormal="100" workbookViewId="0">
      <selection activeCell="K16" sqref="K16"/>
    </sheetView>
  </sheetViews>
  <sheetFormatPr baseColWidth="10" defaultRowHeight="23.25" x14ac:dyDescent="0.35"/>
  <cols>
    <col min="1" max="1" width="56.85546875" style="11" customWidth="1"/>
    <col min="2" max="3" width="16.5703125" style="10" customWidth="1"/>
    <col min="4" max="9" width="16.5703125" style="11" customWidth="1"/>
    <col min="10" max="10" width="11.42578125" style="11"/>
    <col min="11" max="11" width="13.85546875" style="11" customWidth="1"/>
    <col min="12" max="16" width="16.28515625" style="11" customWidth="1"/>
    <col min="17" max="17" width="11.42578125" style="11"/>
    <col min="18" max="18" width="11.85546875" style="11" bestFit="1" customWidth="1"/>
    <col min="19" max="16384" width="11.42578125" style="11"/>
  </cols>
  <sheetData>
    <row r="1" spans="1:16" x14ac:dyDescent="0.35">
      <c r="A1" s="40" t="s">
        <v>38</v>
      </c>
    </row>
    <row r="2" spans="1:16" x14ac:dyDescent="0.35">
      <c r="A2" s="40" t="s">
        <v>37</v>
      </c>
    </row>
    <row r="3" spans="1:16" x14ac:dyDescent="0.35">
      <c r="A3" s="69" t="s">
        <v>59</v>
      </c>
    </row>
    <row r="4" spans="1:16" x14ac:dyDescent="0.35">
      <c r="A4" s="11" t="s">
        <v>60</v>
      </c>
    </row>
    <row r="5" spans="1:16" x14ac:dyDescent="0.35">
      <c r="A5" s="11" t="s">
        <v>82</v>
      </c>
    </row>
    <row r="6" spans="1:16" x14ac:dyDescent="0.35">
      <c r="A6" s="11" t="s">
        <v>61</v>
      </c>
    </row>
    <row r="7" spans="1:16" ht="24" thickBot="1" x14ac:dyDescent="0.4">
      <c r="A7" s="85" t="s">
        <v>80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6" ht="23.25" customHeight="1" x14ac:dyDescent="0.35">
      <c r="A8" s="87" t="s">
        <v>35</v>
      </c>
      <c r="B8" s="98" t="s">
        <v>36</v>
      </c>
      <c r="C8" s="98"/>
      <c r="D8" s="98"/>
      <c r="E8" s="98"/>
      <c r="F8" s="98"/>
      <c r="G8" s="98"/>
      <c r="H8" s="98"/>
      <c r="I8" s="98"/>
      <c r="K8" s="89" t="s">
        <v>68</v>
      </c>
      <c r="L8" s="90"/>
      <c r="M8" s="90"/>
      <c r="N8" s="90"/>
      <c r="O8" s="90"/>
      <c r="P8" s="91"/>
    </row>
    <row r="9" spans="1:16" ht="37.5" customHeight="1" thickBot="1" x14ac:dyDescent="0.35">
      <c r="A9" s="88"/>
      <c r="B9" s="35" t="s">
        <v>79</v>
      </c>
      <c r="C9" s="36" t="s">
        <v>13</v>
      </c>
      <c r="D9" s="36" t="s">
        <v>14</v>
      </c>
      <c r="E9" s="76" t="s">
        <v>67</v>
      </c>
      <c r="F9" s="35" t="s">
        <v>15</v>
      </c>
      <c r="G9" s="35" t="s">
        <v>33</v>
      </c>
      <c r="H9" s="35" t="s">
        <v>34</v>
      </c>
      <c r="I9" s="37" t="s">
        <v>81</v>
      </c>
      <c r="K9" s="92"/>
      <c r="L9" s="93"/>
      <c r="M9" s="93"/>
      <c r="N9" s="93"/>
      <c r="O9" s="93"/>
      <c r="P9" s="94"/>
    </row>
    <row r="10" spans="1:16" ht="19.5" customHeight="1" x14ac:dyDescent="0.3">
      <c r="A10" s="33" t="s">
        <v>50</v>
      </c>
      <c r="B10" s="13">
        <f>'Sueldos Mensuales'!AX5</f>
        <v>6150</v>
      </c>
      <c r="C10" s="32">
        <f t="shared" ref="C10:C16" si="0">IF(B10&gt;=$O$27*$O$30,$O$27*$O$28*$O$30,B10*$O$28)</f>
        <v>184.5</v>
      </c>
      <c r="D10" s="32">
        <f t="shared" ref="D10:D16" si="1">B10*$O$29</f>
        <v>445.87499999999994</v>
      </c>
      <c r="E10" s="32">
        <f t="shared" ref="E10:E22" si="2">IF((B10-C10-D10)&gt;=liANUALt2,IF((B10-C10-D10)&lt;=lsANUALt2,EDUCSALUDANUAL,0),0)</f>
        <v>0</v>
      </c>
      <c r="F10" s="32">
        <f>B10-C10-D10-E10</f>
        <v>5519.625</v>
      </c>
      <c r="G10" s="32">
        <f>IF(AND(F10&gt;=$L$20,F10&lt;=$M$20),$N$20+(F10-$P$20)*$O$20,
 IF(AND(F10&gt;=$L$21,F10&lt;=$M$21),$N$21+(F10-$P$21)*$O$21,
 IF(AND(F10&gt;=$L$22,F10&lt;=$M$22),$N$22+(F10-$P$22)*$O$22,
 IF(F10&gt;=$L$23,$N$23+(F10-$P$23)*$O$23,0))))</f>
        <v>0</v>
      </c>
      <c r="H10" s="13">
        <f>'Sueldos Mensuales'!BA5</f>
        <v>0</v>
      </c>
      <c r="I10" s="32">
        <f>G10-H10</f>
        <v>0</v>
      </c>
      <c r="K10" s="95"/>
      <c r="L10" s="96"/>
      <c r="M10" s="96"/>
      <c r="N10" s="96"/>
      <c r="O10" s="96"/>
      <c r="P10" s="97"/>
    </row>
    <row r="11" spans="1:16" ht="18.75" customHeight="1" x14ac:dyDescent="0.3">
      <c r="A11" s="33" t="s">
        <v>51</v>
      </c>
      <c r="B11" s="13">
        <f>'Sueldos Mensuales'!AX6</f>
        <v>13500</v>
      </c>
      <c r="C11" s="32">
        <f t="shared" si="0"/>
        <v>360</v>
      </c>
      <c r="D11" s="32">
        <f t="shared" si="1"/>
        <v>978.74999999999989</v>
      </c>
      <c r="E11" s="32">
        <f t="shared" si="2"/>
        <v>0</v>
      </c>
      <c r="F11" s="32">
        <f t="shared" ref="F11:F22" si="3">B11-C11-D11-E11</f>
        <v>12161.25</v>
      </c>
      <c r="G11" s="32">
        <f t="shared" ref="G11:G22" si="4">IF(AND(F11&gt;=$L$20,F11&lt;=$M$20),$N$20+(F11-$P$20)*$O$20,
 IF(AND(F11&gt;=$L$21,F11&lt;=$M$21),$N$21+(F11-$P$21)*$O$21,
 IF(AND(F11&gt;=$L$22,F11&lt;=$M$22),$N$22+(F11-$P$22)*$O$22,
 IF(F11&gt;=$L$23,$N$23+(F11-$P$23)*$O$23,0))))</f>
        <v>1003.6779999999999</v>
      </c>
      <c r="H11" s="13">
        <f>'Sueldos Mensuales'!BA6</f>
        <v>1003.674</v>
      </c>
      <c r="I11" s="32">
        <f t="shared" ref="I11:I22" si="5">G11-H11</f>
        <v>3.9999999999054126E-3</v>
      </c>
      <c r="K11" t="s">
        <v>3</v>
      </c>
      <c r="L11" t="s">
        <v>8</v>
      </c>
      <c r="M11" t="s">
        <v>9</v>
      </c>
      <c r="N11" t="s">
        <v>4</v>
      </c>
      <c r="O11" t="s">
        <v>5</v>
      </c>
      <c r="P11" t="s">
        <v>6</v>
      </c>
    </row>
    <row r="12" spans="1:16" ht="18.75" x14ac:dyDescent="0.3">
      <c r="A12" s="33" t="s">
        <v>52</v>
      </c>
      <c r="B12" s="13">
        <f>'Sueldos Mensuales'!AX7</f>
        <v>12200</v>
      </c>
      <c r="C12" s="32">
        <f t="shared" si="0"/>
        <v>360</v>
      </c>
      <c r="D12" s="32">
        <f t="shared" si="1"/>
        <v>884.49999999999989</v>
      </c>
      <c r="E12" s="32">
        <f t="shared" si="2"/>
        <v>0</v>
      </c>
      <c r="F12" s="32">
        <f t="shared" si="3"/>
        <v>10955.5</v>
      </c>
      <c r="G12" s="32">
        <f t="shared" si="4"/>
        <v>762.52799999999991</v>
      </c>
      <c r="H12" s="13">
        <f>'Sueldos Mensuales'!BA7</f>
        <v>743.97199999999998</v>
      </c>
      <c r="I12" s="32">
        <f t="shared" si="5"/>
        <v>18.555999999999926</v>
      </c>
      <c r="K12" s="7" t="s">
        <v>7</v>
      </c>
      <c r="L12" s="8">
        <v>0</v>
      </c>
      <c r="M12" s="8">
        <v>550</v>
      </c>
      <c r="N12" s="8">
        <v>0</v>
      </c>
      <c r="O12" s="9">
        <v>0</v>
      </c>
      <c r="P12" s="8">
        <v>0</v>
      </c>
    </row>
    <row r="13" spans="1:16" ht="18.75" x14ac:dyDescent="0.3">
      <c r="A13" s="33" t="s">
        <v>53</v>
      </c>
      <c r="B13" s="13">
        <f>'Sueldos Mensuales'!AX8</f>
        <v>12000.000000000002</v>
      </c>
      <c r="C13" s="32">
        <f t="shared" si="0"/>
        <v>360</v>
      </c>
      <c r="D13" s="32">
        <f t="shared" si="1"/>
        <v>870.00000000000011</v>
      </c>
      <c r="E13" s="32">
        <f t="shared" si="2"/>
        <v>0</v>
      </c>
      <c r="F13" s="32">
        <f t="shared" si="3"/>
        <v>10770.000000000002</v>
      </c>
      <c r="G13" s="32">
        <f t="shared" si="4"/>
        <v>725.42800000000022</v>
      </c>
      <c r="H13" s="13">
        <f>'Sueldos Mensuales'!BA8</f>
        <v>725.42400000000009</v>
      </c>
      <c r="I13" s="32">
        <f t="shared" si="5"/>
        <v>4.0000000001327862E-3</v>
      </c>
      <c r="J13" s="12"/>
      <c r="K13" s="7" t="s">
        <v>7</v>
      </c>
      <c r="L13" s="8">
        <v>550.01</v>
      </c>
      <c r="M13" s="8">
        <v>895.24</v>
      </c>
      <c r="N13" s="8">
        <v>17.670000000000002</v>
      </c>
      <c r="O13" s="9">
        <v>0.1</v>
      </c>
      <c r="P13" s="8">
        <v>550</v>
      </c>
    </row>
    <row r="14" spans="1:16" ht="18.75" x14ac:dyDescent="0.3">
      <c r="A14" s="33" t="s">
        <v>54</v>
      </c>
      <c r="B14" s="13">
        <f>'Sueldos Mensuales'!AX9</f>
        <v>5400</v>
      </c>
      <c r="C14" s="32">
        <f t="shared" si="0"/>
        <v>162</v>
      </c>
      <c r="D14" s="32">
        <f t="shared" si="1"/>
        <v>391.5</v>
      </c>
      <c r="E14" s="32">
        <f t="shared" si="2"/>
        <v>0</v>
      </c>
      <c r="F14" s="32">
        <f t="shared" si="3"/>
        <v>4846.5</v>
      </c>
      <c r="G14" s="32">
        <f t="shared" si="4"/>
        <v>0</v>
      </c>
      <c r="H14" s="13">
        <f>'Sueldos Mensuales'!BA9</f>
        <v>0</v>
      </c>
      <c r="I14" s="32">
        <f t="shared" si="5"/>
        <v>0</v>
      </c>
      <c r="K14" s="7" t="s">
        <v>7</v>
      </c>
      <c r="L14" s="8">
        <v>895.25</v>
      </c>
      <c r="M14" s="8">
        <v>2038.1</v>
      </c>
      <c r="N14" s="8">
        <v>60</v>
      </c>
      <c r="O14" s="9">
        <v>0.2</v>
      </c>
      <c r="P14" s="8">
        <v>895.24</v>
      </c>
    </row>
    <row r="15" spans="1:16" ht="18.75" x14ac:dyDescent="0.3">
      <c r="A15" s="33" t="s">
        <v>55</v>
      </c>
      <c r="B15" s="13">
        <f>'Sueldos Mensuales'!AX10</f>
        <v>6720</v>
      </c>
      <c r="C15" s="32">
        <f t="shared" si="0"/>
        <v>201.6</v>
      </c>
      <c r="D15" s="32">
        <f t="shared" si="1"/>
        <v>487.2</v>
      </c>
      <c r="E15" s="32">
        <f t="shared" si="2"/>
        <v>0</v>
      </c>
      <c r="F15" s="32">
        <f t="shared" si="3"/>
        <v>6031.2</v>
      </c>
      <c r="G15" s="32">
        <f t="shared" si="4"/>
        <v>0</v>
      </c>
      <c r="H15" s="13">
        <f>'Sueldos Mensuales'!BA10</f>
        <v>82.920000000000016</v>
      </c>
      <c r="I15" s="32">
        <f t="shared" si="5"/>
        <v>-82.920000000000016</v>
      </c>
      <c r="J15" s="12"/>
      <c r="K15" s="7" t="s">
        <v>7</v>
      </c>
      <c r="L15" s="8">
        <v>2038.11</v>
      </c>
      <c r="M15" s="8" t="s">
        <v>19</v>
      </c>
      <c r="N15" s="8">
        <v>288.57</v>
      </c>
      <c r="O15" s="9">
        <v>0.3</v>
      </c>
      <c r="P15" s="8">
        <v>2038.1</v>
      </c>
    </row>
    <row r="16" spans="1:16" ht="18.75" x14ac:dyDescent="0.3">
      <c r="A16" s="33" t="s">
        <v>56</v>
      </c>
      <c r="B16" s="13">
        <f>'Sueldos Mensuales'!AX11</f>
        <v>10200</v>
      </c>
      <c r="C16" s="32">
        <f t="shared" si="0"/>
        <v>306</v>
      </c>
      <c r="D16" s="32">
        <f t="shared" si="1"/>
        <v>739.5</v>
      </c>
      <c r="E16" s="32">
        <f t="shared" si="2"/>
        <v>1600</v>
      </c>
      <c r="F16" s="32">
        <f t="shared" si="3"/>
        <v>7554.5</v>
      </c>
      <c r="G16" s="32">
        <f t="shared" si="4"/>
        <v>307.57</v>
      </c>
      <c r="H16" s="13">
        <f>'Sueldos Mensuales'!BA11</f>
        <v>366.37000000000006</v>
      </c>
      <c r="I16" s="32">
        <f t="shared" si="5"/>
        <v>-58.800000000000068</v>
      </c>
      <c r="K16" s="1" t="s">
        <v>11</v>
      </c>
      <c r="L16" s="2">
        <v>0.01</v>
      </c>
      <c r="M16" s="2">
        <v>3300</v>
      </c>
      <c r="N16" s="2">
        <v>0</v>
      </c>
      <c r="O16" s="3">
        <v>0</v>
      </c>
      <c r="P16" s="2">
        <v>0</v>
      </c>
    </row>
    <row r="17" spans="1:16" ht="18.75" x14ac:dyDescent="0.3">
      <c r="A17" s="33"/>
      <c r="B17" s="13"/>
      <c r="C17" s="32">
        <f t="shared" ref="C17:C22" si="6">IF(B17&gt;=$O$27*$O$30,$O$27*$O$28*$O$30,B17*$O$28)</f>
        <v>0</v>
      </c>
      <c r="D17" s="32">
        <f t="shared" ref="D17:D22" si="7">B17*$O$29</f>
        <v>0</v>
      </c>
      <c r="E17" s="32">
        <f t="shared" si="2"/>
        <v>0</v>
      </c>
      <c r="F17" s="32">
        <f t="shared" si="3"/>
        <v>0</v>
      </c>
      <c r="G17" s="32">
        <f t="shared" si="4"/>
        <v>0</v>
      </c>
      <c r="H17" s="13"/>
      <c r="I17" s="32">
        <f t="shared" si="5"/>
        <v>0</v>
      </c>
      <c r="J17" s="12"/>
      <c r="K17" s="1" t="s">
        <v>11</v>
      </c>
      <c r="L17" s="2">
        <v>3300.01</v>
      </c>
      <c r="M17" s="2">
        <v>5371.44</v>
      </c>
      <c r="N17" s="2">
        <v>106.2</v>
      </c>
      <c r="O17" s="3">
        <v>0.1</v>
      </c>
      <c r="P17" s="2">
        <v>3300</v>
      </c>
    </row>
    <row r="18" spans="1:16" ht="18.75" x14ac:dyDescent="0.3">
      <c r="A18" s="33"/>
      <c r="B18" s="13"/>
      <c r="C18" s="32">
        <f t="shared" si="6"/>
        <v>0</v>
      </c>
      <c r="D18" s="32">
        <f t="shared" si="7"/>
        <v>0</v>
      </c>
      <c r="E18" s="32">
        <f t="shared" si="2"/>
        <v>0</v>
      </c>
      <c r="F18" s="32">
        <f t="shared" si="3"/>
        <v>0</v>
      </c>
      <c r="G18" s="32">
        <f t="shared" si="4"/>
        <v>0</v>
      </c>
      <c r="H18" s="13"/>
      <c r="I18" s="32">
        <f t="shared" si="5"/>
        <v>0</v>
      </c>
      <c r="J18" s="12"/>
      <c r="K18" s="1" t="s">
        <v>11</v>
      </c>
      <c r="L18" s="2">
        <v>5371.45</v>
      </c>
      <c r="M18" s="2">
        <v>12228.6</v>
      </c>
      <c r="N18" s="2">
        <v>360</v>
      </c>
      <c r="O18" s="3">
        <v>0.2</v>
      </c>
      <c r="P18" s="2">
        <v>5371.44</v>
      </c>
    </row>
    <row r="19" spans="1:16" ht="18.75" x14ac:dyDescent="0.3">
      <c r="A19" s="33"/>
      <c r="B19" s="13"/>
      <c r="C19" s="32">
        <f t="shared" si="6"/>
        <v>0</v>
      </c>
      <c r="D19" s="32">
        <f t="shared" si="7"/>
        <v>0</v>
      </c>
      <c r="E19" s="32">
        <f t="shared" si="2"/>
        <v>0</v>
      </c>
      <c r="F19" s="32">
        <f t="shared" si="3"/>
        <v>0</v>
      </c>
      <c r="G19" s="32">
        <f t="shared" si="4"/>
        <v>0</v>
      </c>
      <c r="H19" s="13"/>
      <c r="I19" s="32">
        <f t="shared" si="5"/>
        <v>0</v>
      </c>
      <c r="J19" s="12"/>
      <c r="K19" s="1" t="s">
        <v>11</v>
      </c>
      <c r="L19" s="2">
        <v>12228.61</v>
      </c>
      <c r="M19" s="2" t="s">
        <v>20</v>
      </c>
      <c r="N19" s="2">
        <v>1731.42</v>
      </c>
      <c r="O19" s="3">
        <v>0.3</v>
      </c>
      <c r="P19" s="2">
        <v>12228.6</v>
      </c>
    </row>
    <row r="20" spans="1:16" ht="18.75" x14ac:dyDescent="0.3">
      <c r="A20" s="33"/>
      <c r="B20" s="13"/>
      <c r="C20" s="32">
        <f t="shared" si="6"/>
        <v>0</v>
      </c>
      <c r="D20" s="32">
        <f t="shared" si="7"/>
        <v>0</v>
      </c>
      <c r="E20" s="32">
        <f t="shared" si="2"/>
        <v>0</v>
      </c>
      <c r="F20" s="32">
        <f t="shared" si="3"/>
        <v>0</v>
      </c>
      <c r="G20" s="32">
        <f t="shared" si="4"/>
        <v>0</v>
      </c>
      <c r="H20" s="13"/>
      <c r="I20" s="32">
        <f t="shared" si="5"/>
        <v>0</v>
      </c>
      <c r="J20" s="12"/>
      <c r="K20" s="4" t="s">
        <v>12</v>
      </c>
      <c r="L20" s="5">
        <v>0.01</v>
      </c>
      <c r="M20" s="5">
        <v>6600</v>
      </c>
      <c r="N20" s="5">
        <v>0</v>
      </c>
      <c r="O20" s="6">
        <v>0</v>
      </c>
      <c r="P20" s="5">
        <v>0</v>
      </c>
    </row>
    <row r="21" spans="1:16" ht="18.75" x14ac:dyDescent="0.3">
      <c r="A21" s="33"/>
      <c r="B21" s="13"/>
      <c r="C21" s="32">
        <f t="shared" si="6"/>
        <v>0</v>
      </c>
      <c r="D21" s="32">
        <f t="shared" si="7"/>
        <v>0</v>
      </c>
      <c r="E21" s="32">
        <f t="shared" si="2"/>
        <v>0</v>
      </c>
      <c r="F21" s="32">
        <f t="shared" ref="F21" si="8">B21-C21-D21-E21</f>
        <v>0</v>
      </c>
      <c r="G21" s="32">
        <f t="shared" si="4"/>
        <v>0</v>
      </c>
      <c r="H21" s="13"/>
      <c r="I21" s="32">
        <f t="shared" ref="I21" si="9">G21-H21</f>
        <v>0</v>
      </c>
      <c r="J21" s="12"/>
      <c r="K21" s="4" t="s">
        <v>12</v>
      </c>
      <c r="L21" s="5">
        <v>6600.01</v>
      </c>
      <c r="M21" s="5">
        <v>10742.86</v>
      </c>
      <c r="N21" s="5">
        <v>212.12</v>
      </c>
      <c r="O21" s="6">
        <v>0.1</v>
      </c>
      <c r="P21" s="5">
        <v>6600</v>
      </c>
    </row>
    <row r="22" spans="1:16" ht="18.75" x14ac:dyDescent="0.3">
      <c r="A22" s="34"/>
      <c r="B22" s="13"/>
      <c r="C22" s="32">
        <f t="shared" si="6"/>
        <v>0</v>
      </c>
      <c r="D22" s="32">
        <f t="shared" si="7"/>
        <v>0</v>
      </c>
      <c r="E22" s="32">
        <f t="shared" si="2"/>
        <v>0</v>
      </c>
      <c r="F22" s="32">
        <f t="shared" si="3"/>
        <v>0</v>
      </c>
      <c r="G22" s="32">
        <f t="shared" si="4"/>
        <v>0</v>
      </c>
      <c r="H22" s="13"/>
      <c r="I22" s="32">
        <f t="shared" si="5"/>
        <v>0</v>
      </c>
      <c r="J22" s="12"/>
      <c r="K22" s="4" t="s">
        <v>12</v>
      </c>
      <c r="L22" s="5">
        <v>10742.87</v>
      </c>
      <c r="M22" s="5">
        <v>24457.14</v>
      </c>
      <c r="N22" s="5">
        <v>720</v>
      </c>
      <c r="O22" s="6">
        <v>0.2</v>
      </c>
      <c r="P22" s="5">
        <v>10742.86</v>
      </c>
    </row>
    <row r="23" spans="1:16" ht="18.75" x14ac:dyDescent="0.3">
      <c r="A23" s="38" t="s">
        <v>16</v>
      </c>
      <c r="B23" s="39">
        <f>SUM(B10:B22)</f>
        <v>66170</v>
      </c>
      <c r="C23" s="39">
        <f>SUM(C10:C22)</f>
        <v>1934.1</v>
      </c>
      <c r="D23" s="39">
        <f>SUM(D10:D22)</f>
        <v>4797.3249999999989</v>
      </c>
      <c r="E23" s="39"/>
      <c r="F23" s="39">
        <f>SUM(F10:F22)</f>
        <v>57838.574999999997</v>
      </c>
      <c r="G23" s="39">
        <f>SUM(G10:G22)</f>
        <v>2799.2040000000002</v>
      </c>
      <c r="H23" s="39">
        <f>SUM(H10:H22)</f>
        <v>2922.36</v>
      </c>
      <c r="I23" s="39">
        <f>SUM(I10:I22)</f>
        <v>-123.15600000000012</v>
      </c>
      <c r="K23" s="4" t="s">
        <v>12</v>
      </c>
      <c r="L23" s="5">
        <v>24457.15</v>
      </c>
      <c r="M23" s="5" t="s">
        <v>19</v>
      </c>
      <c r="N23" s="5">
        <v>3462.86</v>
      </c>
      <c r="O23" s="6">
        <v>0.3</v>
      </c>
      <c r="P23" s="5">
        <v>24457.14</v>
      </c>
    </row>
    <row r="25" spans="1:16" ht="23.25" customHeight="1" x14ac:dyDescent="0.25">
      <c r="B25" s="11"/>
      <c r="C25" s="11"/>
    </row>
    <row r="26" spans="1:16" ht="15" x14ac:dyDescent="0.25">
      <c r="B26" s="11"/>
      <c r="C26" s="11"/>
      <c r="M26" s="86" t="s">
        <v>28</v>
      </c>
      <c r="N26" s="86"/>
      <c r="O26" s="86"/>
    </row>
    <row r="27" spans="1:16" ht="23.25" customHeight="1" x14ac:dyDescent="0.25">
      <c r="B27" s="11"/>
      <c r="C27" s="11"/>
      <c r="M27" s="83" t="s">
        <v>29</v>
      </c>
      <c r="N27" s="83"/>
      <c r="O27" s="29">
        <v>1000</v>
      </c>
    </row>
    <row r="28" spans="1:16" ht="15" x14ac:dyDescent="0.25">
      <c r="A28" s="79" t="s">
        <v>17</v>
      </c>
      <c r="B28" s="79"/>
      <c r="C28" s="79"/>
      <c r="M28" s="83" t="s">
        <v>31</v>
      </c>
      <c r="N28" s="83"/>
      <c r="O28" s="30">
        <v>0.03</v>
      </c>
    </row>
    <row r="29" spans="1:16" ht="15" x14ac:dyDescent="0.25">
      <c r="A29" s="79"/>
      <c r="B29" s="79"/>
      <c r="C29" s="79"/>
      <c r="M29" s="83" t="s">
        <v>30</v>
      </c>
      <c r="N29" s="83"/>
      <c r="O29" s="30">
        <v>7.2499999999999995E-2</v>
      </c>
    </row>
    <row r="30" spans="1:16" ht="21" customHeight="1" x14ac:dyDescent="0.25">
      <c r="A30" s="79"/>
      <c r="B30" s="79"/>
      <c r="C30" s="79"/>
      <c r="M30" s="83" t="s">
        <v>32</v>
      </c>
      <c r="N30" s="83"/>
      <c r="O30" s="31">
        <v>12</v>
      </c>
    </row>
    <row r="31" spans="1:16" ht="15" x14ac:dyDescent="0.25">
      <c r="A31" s="81" t="s">
        <v>22</v>
      </c>
      <c r="B31" s="81"/>
      <c r="C31" s="81"/>
    </row>
    <row r="32" spans="1:16" ht="15" x14ac:dyDescent="0.25">
      <c r="A32" s="81"/>
      <c r="B32" s="81"/>
      <c r="C32" s="81"/>
    </row>
    <row r="33" spans="1:15" ht="23.25" customHeight="1" x14ac:dyDescent="0.4">
      <c r="A33" s="82" t="s">
        <v>27</v>
      </c>
      <c r="B33" s="82"/>
      <c r="C33" s="82"/>
      <c r="M33" s="84" t="s">
        <v>62</v>
      </c>
      <c r="N33" s="84"/>
    </row>
    <row r="34" spans="1:15" x14ac:dyDescent="0.35">
      <c r="A34" s="80" t="s">
        <v>18</v>
      </c>
      <c r="B34" s="80"/>
      <c r="C34" s="80"/>
      <c r="M34" s="70" t="s">
        <v>7</v>
      </c>
      <c r="N34" s="71">
        <v>133.33000000000001</v>
      </c>
      <c r="O34" s="11" t="s">
        <v>65</v>
      </c>
    </row>
    <row r="35" spans="1:15" ht="22.5" customHeight="1" x14ac:dyDescent="0.35">
      <c r="M35" s="70" t="s">
        <v>11</v>
      </c>
      <c r="N35" s="71">
        <v>800</v>
      </c>
      <c r="O35" s="11" t="s">
        <v>66</v>
      </c>
    </row>
    <row r="36" spans="1:15" x14ac:dyDescent="0.35">
      <c r="F36" s="28"/>
      <c r="M36" s="70" t="s">
        <v>12</v>
      </c>
      <c r="N36" s="71">
        <v>1600</v>
      </c>
      <c r="O36" s="11" t="s">
        <v>64</v>
      </c>
    </row>
    <row r="37" spans="1:15" ht="23.25" customHeight="1" x14ac:dyDescent="0.35">
      <c r="F37" s="28"/>
      <c r="M37" s="78" t="s">
        <v>63</v>
      </c>
      <c r="N37" s="78"/>
    </row>
    <row r="38" spans="1:15" x14ac:dyDescent="0.35">
      <c r="M38" s="79"/>
      <c r="N38" s="79"/>
    </row>
    <row r="39" spans="1:15" x14ac:dyDescent="0.35">
      <c r="F39" s="28"/>
      <c r="M39" s="79"/>
      <c r="N39" s="79"/>
    </row>
  </sheetData>
  <mergeCells count="15">
    <mergeCell ref="A7:N7"/>
    <mergeCell ref="M27:N27"/>
    <mergeCell ref="M28:N28"/>
    <mergeCell ref="M26:O26"/>
    <mergeCell ref="A8:A9"/>
    <mergeCell ref="A28:C30"/>
    <mergeCell ref="K8:P10"/>
    <mergeCell ref="B8:I8"/>
    <mergeCell ref="M37:N39"/>
    <mergeCell ref="A34:C34"/>
    <mergeCell ref="A31:C32"/>
    <mergeCell ref="A33:C33"/>
    <mergeCell ref="M29:N29"/>
    <mergeCell ref="M30:N30"/>
    <mergeCell ref="M33:N33"/>
  </mergeCells>
  <hyperlinks>
    <hyperlink ref="A33" r:id="rId1" xr:uid="{00000000-0004-0000-0000-000000000000}"/>
    <hyperlink ref="A34" r:id="rId2" xr:uid="{00000000-0004-0000-0000-000001000000}"/>
    <hyperlink ref="A1" r:id="rId3" display="Nota: Esta plantilla te puede servir para recalcular la renta a un solo empleado, si deseas recalcular para varios empleados visita nuestra web www.contaportable.com" xr:uid="{00000000-0004-0000-0000-000002000000}"/>
    <hyperlink ref="A2" r:id="rId4" display="Tenemos un software especial para el control de retenciones que puedes bajar gratis" xr:uid="{00000000-0004-0000-0000-000003000000}"/>
  </hyperlinks>
  <pageMargins left="0.7" right="0.7" top="0.75" bottom="0.75" header="0.3" footer="0.3"/>
  <pageSetup paperSize="9" orientation="portrait" horizontalDpi="300" verticalDpi="300" r:id="rId5"/>
  <customProperties>
    <customPr name="ExcelFSM_AdjustedButtonPressed" r:id="rId6"/>
  </customProperties>
  <drawing r:id="rId7"/>
  <legacy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4CC1-8B10-4972-A100-3A4F59A3E12E}">
  <sheetPr>
    <tabColor theme="5"/>
  </sheetPr>
  <dimension ref="A1:N36"/>
  <sheetViews>
    <sheetView zoomScaleNormal="100" workbookViewId="0">
      <selection activeCell="E10" sqref="E10"/>
    </sheetView>
  </sheetViews>
  <sheetFormatPr baseColWidth="10" defaultRowHeight="23.25" x14ac:dyDescent="0.35"/>
  <cols>
    <col min="1" max="1" width="17.7109375" style="11" bestFit="1" customWidth="1"/>
    <col min="2" max="3" width="16.5703125" style="10" customWidth="1"/>
    <col min="4" max="7" width="16.5703125" style="11" customWidth="1"/>
    <col min="8" max="8" width="11.42578125" style="11"/>
    <col min="9" max="9" width="13.85546875" style="11" customWidth="1"/>
    <col min="10" max="14" width="16.28515625" style="11" customWidth="1"/>
    <col min="15" max="15" width="11.42578125" style="11"/>
    <col min="16" max="16" width="11.85546875" style="11" bestFit="1" customWidth="1"/>
    <col min="17" max="16384" width="11.42578125" style="11"/>
  </cols>
  <sheetData>
    <row r="1" spans="1:14" x14ac:dyDescent="0.35">
      <c r="A1" s="40" t="s">
        <v>38</v>
      </c>
    </row>
    <row r="2" spans="1:14" x14ac:dyDescent="0.35">
      <c r="A2" s="40" t="s">
        <v>37</v>
      </c>
    </row>
    <row r="3" spans="1:14" s="40" customFormat="1" ht="15" x14ac:dyDescent="0.25"/>
    <row r="4" spans="1:14" s="40" customFormat="1" ht="15" x14ac:dyDescent="0.25"/>
    <row r="5" spans="1:14" x14ac:dyDescent="0.35">
      <c r="A5" s="85" t="s">
        <v>80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4" ht="23.25" customHeight="1" x14ac:dyDescent="0.35">
      <c r="B6" s="105"/>
      <c r="C6" s="105"/>
      <c r="D6" s="105"/>
      <c r="E6" s="105"/>
      <c r="F6" s="105"/>
      <c r="G6" s="105"/>
      <c r="I6" s="89" t="s">
        <v>68</v>
      </c>
      <c r="J6" s="90"/>
      <c r="K6" s="90"/>
      <c r="L6" s="90"/>
      <c r="M6" s="90"/>
      <c r="N6" s="91"/>
    </row>
    <row r="7" spans="1:14" ht="37.5" customHeight="1" x14ac:dyDescent="0.35">
      <c r="A7" s="20"/>
      <c r="B7" s="106" t="s">
        <v>0</v>
      </c>
      <c r="C7" s="106"/>
      <c r="D7" s="106"/>
      <c r="E7" s="106"/>
      <c r="F7" s="21"/>
      <c r="G7" s="21"/>
      <c r="I7" s="92"/>
      <c r="J7" s="93"/>
      <c r="K7" s="93"/>
      <c r="L7" s="93"/>
      <c r="M7" s="93"/>
      <c r="N7" s="94"/>
    </row>
    <row r="8" spans="1:14" ht="19.5" customHeight="1" x14ac:dyDescent="0.35">
      <c r="A8" s="20"/>
      <c r="B8" s="107" t="s">
        <v>1</v>
      </c>
      <c r="C8" s="108"/>
      <c r="D8" s="109"/>
      <c r="E8" s="27">
        <v>761.39</v>
      </c>
      <c r="F8" s="22"/>
      <c r="G8" s="23"/>
      <c r="I8" s="95"/>
      <c r="J8" s="96"/>
      <c r="K8" s="96"/>
      <c r="L8" s="96"/>
      <c r="M8" s="96"/>
      <c r="N8" s="97"/>
    </row>
    <row r="9" spans="1:14" ht="18.75" customHeight="1" x14ac:dyDescent="0.35">
      <c r="A9" s="20"/>
      <c r="B9" s="99" t="s">
        <v>2</v>
      </c>
      <c r="C9" s="100"/>
      <c r="D9" s="110"/>
      <c r="E9" s="72" t="s">
        <v>12</v>
      </c>
      <c r="F9" s="22"/>
      <c r="G9" s="23"/>
      <c r="I9" t="s">
        <v>3</v>
      </c>
      <c r="J9" t="s">
        <v>8</v>
      </c>
      <c r="K9" t="s">
        <v>9</v>
      </c>
      <c r="L9" t="s">
        <v>4</v>
      </c>
      <c r="M9" t="s">
        <v>5</v>
      </c>
      <c r="N9" t="s">
        <v>6</v>
      </c>
    </row>
    <row r="10" spans="1:14" ht="21" x14ac:dyDescent="0.35">
      <c r="A10" s="20"/>
      <c r="B10" s="99" t="s">
        <v>10</v>
      </c>
      <c r="C10" s="100"/>
      <c r="D10" s="101"/>
      <c r="E10" s="16">
        <f>IF(E9="MENSUAL",IF(E8&gt;1000,30,E8*3%),IF(E9="SEMESTRAL",IF(E8&gt;6000,180,E8*3%),IF(E9="ANUAL",IF(E8&gt;12000,360,E8*3%),0)))</f>
        <v>22.841699999999999</v>
      </c>
      <c r="F10" s="22"/>
      <c r="G10" s="23"/>
      <c r="I10" s="7" t="s">
        <v>7</v>
      </c>
      <c r="J10" s="8">
        <v>0</v>
      </c>
      <c r="K10" s="8">
        <v>550</v>
      </c>
      <c r="L10" s="8">
        <v>0</v>
      </c>
      <c r="M10" s="9">
        <v>0</v>
      </c>
      <c r="N10" s="8">
        <v>0</v>
      </c>
    </row>
    <row r="11" spans="1:14" ht="21" x14ac:dyDescent="0.35">
      <c r="A11" s="20"/>
      <c r="B11" s="99" t="s">
        <v>26</v>
      </c>
      <c r="C11" s="100"/>
      <c r="D11" s="101"/>
      <c r="E11" s="16">
        <f>E8*7.25%</f>
        <v>55.200774999999993</v>
      </c>
      <c r="F11" s="22"/>
      <c r="G11" s="23"/>
      <c r="H11" s="12"/>
      <c r="I11" s="7" t="s">
        <v>7</v>
      </c>
      <c r="J11" s="8">
        <v>550.01</v>
      </c>
      <c r="K11" s="8">
        <v>895.24</v>
      </c>
      <c r="L11" s="8">
        <v>17.670000000000002</v>
      </c>
      <c r="M11" s="9">
        <v>0.1</v>
      </c>
      <c r="N11" s="8">
        <v>550</v>
      </c>
    </row>
    <row r="12" spans="1:14" ht="21" x14ac:dyDescent="0.35">
      <c r="A12" s="20"/>
      <c r="B12" s="111" t="s">
        <v>69</v>
      </c>
      <c r="C12" s="112"/>
      <c r="D12" s="113"/>
      <c r="E12" s="16">
        <f>IF(E9="MENSUAL",IF((E8-E10-E11)&gt;=J11,IF((E8-E10-E11)&lt;=K11,K31,0),0),IF(E9="SEMESTRAL",IF((E8-E10-E11)&gt;=J15,IF((E8-E10-E11)&lt;=K15,K32,0),0),IF(E9="ANUAL",IF((E8-E10-E11)&gt;=J19,IF((E8-E10-E11)&lt;=K19,K33,0),0),0)))</f>
        <v>0</v>
      </c>
      <c r="F12" s="22"/>
      <c r="G12" s="23"/>
      <c r="I12" s="7" t="s">
        <v>7</v>
      </c>
      <c r="J12" s="8">
        <v>895.25</v>
      </c>
      <c r="K12" s="8">
        <v>2038.1</v>
      </c>
      <c r="L12" s="8">
        <v>60</v>
      </c>
      <c r="M12" s="9">
        <v>0.2</v>
      </c>
      <c r="N12" s="8">
        <v>895.24</v>
      </c>
    </row>
    <row r="13" spans="1:14" ht="21" x14ac:dyDescent="0.35">
      <c r="A13" s="20"/>
      <c r="B13" s="114" t="s">
        <v>24</v>
      </c>
      <c r="C13" s="115"/>
      <c r="D13" s="116"/>
      <c r="E13" s="17">
        <f>E8-E10-E11-E12</f>
        <v>683.34752500000002</v>
      </c>
      <c r="F13" s="22"/>
      <c r="G13" s="23"/>
      <c r="H13" s="12"/>
      <c r="I13" s="7" t="s">
        <v>7</v>
      </c>
      <c r="J13" s="8">
        <v>2038.11</v>
      </c>
      <c r="K13" s="8" t="s">
        <v>19</v>
      </c>
      <c r="L13" s="8">
        <v>288.57</v>
      </c>
      <c r="M13" s="9">
        <v>0.3</v>
      </c>
      <c r="N13" s="8">
        <v>2038.1</v>
      </c>
    </row>
    <row r="14" spans="1:14" ht="21" x14ac:dyDescent="0.35">
      <c r="A14" s="20"/>
      <c r="B14" s="99" t="s">
        <v>25</v>
      </c>
      <c r="C14" s="100"/>
      <c r="D14" s="101"/>
      <c r="E14" s="18">
        <f>IF($E$9="MENSUAL",IF(AND($E$13&gt;=$J$10,$E$13&lt;=$K$10),$L$10+($E$13-$N$10)*$M$68,IF(AND($E$13&gt;=$J$11,$E$13&lt;=$K$11),$L$11+($E$13-$N$11)*$M$11,IF(AND($E$13&gt;=$J$12,$E$13&lt;=$K$12),$L$12+($E$13-$N$12)*$M$12,IF($E$13&gt;=$J$13,$L$13+($E$13-$N$13)*$M$13,0)))),IF($E$9="SEMESTRAL",IF(AND($E$13&gt;=$J$14,$E$13&lt;=$K$14),0,IF(AND($E$13&gt;=$J$15,$E$13&lt;=$K$15),$L$15+($E$13-$N$15)*$M$15,IF(AND($E$13&gt;=$J$16,$E$13&lt;=$K$16),$L$16+($E$13-$N$16)*$M$16,IF($E$13&gt;=$J$17,$L$17+($E$13-$N$17)*$M$17,0)))),IF($E$9="ANUAL",IF(AND($E$13&gt;=$J$18,$E$13&lt;=$K$18),0,IF(AND($E$13&gt;=$J$19,$E$13&lt;=$K$19),$L$19+($E$13-$N$19)*$M$19,IF(AND($E$13&gt;=$J$20,$E$13&lt;=$K$20),$L$20+($E$13-$N$20)*$M$20,IF($E$13&gt;=$J$21,$L$21+($E$13-$N$21)*$M$21,0)))),0)))</f>
        <v>0</v>
      </c>
      <c r="F14" s="22"/>
      <c r="G14" s="23"/>
      <c r="I14" s="1" t="s">
        <v>11</v>
      </c>
      <c r="J14" s="2">
        <v>0.01</v>
      </c>
      <c r="K14" s="2">
        <v>3300</v>
      </c>
      <c r="L14" s="2">
        <v>0</v>
      </c>
      <c r="M14" s="3">
        <v>0</v>
      </c>
      <c r="N14" s="2">
        <v>0</v>
      </c>
    </row>
    <row r="15" spans="1:14" ht="21" x14ac:dyDescent="0.35">
      <c r="A15" s="20"/>
      <c r="B15" s="99" t="s">
        <v>23</v>
      </c>
      <c r="C15" s="100"/>
      <c r="D15" s="101"/>
      <c r="E15" s="26">
        <v>232.92</v>
      </c>
      <c r="F15" s="22"/>
      <c r="G15" s="23"/>
      <c r="H15" s="12"/>
      <c r="I15" s="1" t="s">
        <v>11</v>
      </c>
      <c r="J15" s="2">
        <v>3300.01</v>
      </c>
      <c r="K15" s="2">
        <v>5371.44</v>
      </c>
      <c r="L15" s="2">
        <v>106.2</v>
      </c>
      <c r="M15" s="3">
        <v>0.1</v>
      </c>
      <c r="N15" s="2">
        <v>3300</v>
      </c>
    </row>
    <row r="16" spans="1:14" ht="21" x14ac:dyDescent="0.35">
      <c r="A16" s="20"/>
      <c r="B16" s="102" t="str">
        <f>IF(E16&lt;0,"Renta a Devolver",IF(E16&gt;0,"Renta a Incluir en planilla ","q "))</f>
        <v>Renta a Devolver</v>
      </c>
      <c r="C16" s="103"/>
      <c r="D16" s="104"/>
      <c r="E16" s="19">
        <f>E14-E15</f>
        <v>-232.92</v>
      </c>
      <c r="F16" s="22"/>
      <c r="G16" s="23"/>
      <c r="H16" s="12"/>
      <c r="I16" s="1" t="s">
        <v>11</v>
      </c>
      <c r="J16" s="2">
        <v>5371.45</v>
      </c>
      <c r="K16" s="2">
        <v>12228.6</v>
      </c>
      <c r="L16" s="2">
        <v>360</v>
      </c>
      <c r="M16" s="3">
        <v>0.2</v>
      </c>
      <c r="N16" s="2">
        <v>5371.44</v>
      </c>
    </row>
    <row r="17" spans="1:14" ht="18.75" x14ac:dyDescent="0.3">
      <c r="A17" s="20"/>
      <c r="B17" s="22"/>
      <c r="C17" s="23"/>
      <c r="D17" s="23"/>
      <c r="E17" s="23"/>
      <c r="F17" s="22"/>
      <c r="G17" s="23"/>
      <c r="H17" s="12"/>
      <c r="I17" s="1" t="s">
        <v>11</v>
      </c>
      <c r="J17" s="2">
        <v>12228.61</v>
      </c>
      <c r="K17" s="2" t="s">
        <v>20</v>
      </c>
      <c r="L17" s="2">
        <v>1731.42</v>
      </c>
      <c r="M17" s="3">
        <v>0.3</v>
      </c>
      <c r="N17" s="2">
        <v>12228.6</v>
      </c>
    </row>
    <row r="18" spans="1:14" ht="18.75" x14ac:dyDescent="0.3">
      <c r="A18" s="20"/>
      <c r="B18" s="22"/>
      <c r="C18" s="23"/>
      <c r="D18" s="23"/>
      <c r="E18" s="23"/>
      <c r="F18" s="22"/>
      <c r="G18" s="23"/>
      <c r="H18" s="12"/>
      <c r="I18" s="4" t="s">
        <v>12</v>
      </c>
      <c r="J18" s="5">
        <v>0.01</v>
      </c>
      <c r="K18" s="5">
        <v>6600</v>
      </c>
      <c r="L18" s="5">
        <v>0</v>
      </c>
      <c r="M18" s="6">
        <v>0</v>
      </c>
      <c r="N18" s="5">
        <v>0</v>
      </c>
    </row>
    <row r="19" spans="1:14" ht="18.75" x14ac:dyDescent="0.3">
      <c r="A19" s="20"/>
      <c r="B19" s="22"/>
      <c r="C19" s="23"/>
      <c r="D19" s="23"/>
      <c r="E19" s="23"/>
      <c r="F19" s="22"/>
      <c r="G19" s="23"/>
      <c r="H19" s="12"/>
      <c r="I19" s="4" t="s">
        <v>12</v>
      </c>
      <c r="J19" s="5">
        <v>6600.01</v>
      </c>
      <c r="K19" s="5">
        <v>10742.86</v>
      </c>
      <c r="L19" s="5">
        <v>212.12</v>
      </c>
      <c r="M19" s="6">
        <v>0.1</v>
      </c>
      <c r="N19" s="5">
        <v>6600</v>
      </c>
    </row>
    <row r="20" spans="1:14" ht="18.75" x14ac:dyDescent="0.3">
      <c r="A20" s="20"/>
      <c r="B20" s="22"/>
      <c r="C20" s="23"/>
      <c r="D20" s="23"/>
      <c r="E20" s="23"/>
      <c r="F20" s="22"/>
      <c r="G20" s="23"/>
      <c r="H20" s="12"/>
      <c r="I20" s="4" t="s">
        <v>12</v>
      </c>
      <c r="J20" s="5">
        <v>10742.87</v>
      </c>
      <c r="K20" s="5">
        <v>24457.14</v>
      </c>
      <c r="L20" s="5">
        <v>720</v>
      </c>
      <c r="M20" s="6">
        <v>0.2</v>
      </c>
      <c r="N20" s="5">
        <v>10742.86</v>
      </c>
    </row>
    <row r="21" spans="1:14" ht="18.75" x14ac:dyDescent="0.3">
      <c r="A21" s="24"/>
      <c r="B21" s="25"/>
      <c r="C21" s="79" t="s">
        <v>17</v>
      </c>
      <c r="D21" s="79"/>
      <c r="E21" s="79"/>
      <c r="F21" s="25"/>
      <c r="G21" s="25"/>
      <c r="I21" s="4" t="s">
        <v>12</v>
      </c>
      <c r="J21" s="5">
        <v>24457.15</v>
      </c>
      <c r="K21" s="5" t="s">
        <v>19</v>
      </c>
      <c r="L21" s="5">
        <v>3462.86</v>
      </c>
      <c r="M21" s="6">
        <v>0.3</v>
      </c>
      <c r="N21" s="5">
        <v>24457.14</v>
      </c>
    </row>
    <row r="22" spans="1:14" x14ac:dyDescent="0.35">
      <c r="C22" s="79"/>
      <c r="D22" s="79"/>
      <c r="E22" s="79"/>
    </row>
    <row r="23" spans="1:14" ht="23.25" customHeight="1" x14ac:dyDescent="0.35">
      <c r="C23" s="79"/>
      <c r="D23" s="79"/>
      <c r="E23" s="79"/>
    </row>
    <row r="24" spans="1:14" x14ac:dyDescent="0.35">
      <c r="C24" s="93" t="s">
        <v>22</v>
      </c>
      <c r="D24" s="93"/>
      <c r="E24" s="93"/>
    </row>
    <row r="25" spans="1:14" ht="23.25" customHeight="1" x14ac:dyDescent="0.35">
      <c r="C25" s="93"/>
      <c r="D25" s="93"/>
      <c r="E25" s="93"/>
    </row>
    <row r="26" spans="1:14" ht="28.5" x14ac:dyDescent="0.45">
      <c r="C26" s="118" t="s">
        <v>27</v>
      </c>
      <c r="D26" s="118"/>
      <c r="E26" s="118"/>
    </row>
    <row r="27" spans="1:14" x14ac:dyDescent="0.35">
      <c r="C27" s="80" t="s">
        <v>18</v>
      </c>
      <c r="D27" s="80"/>
      <c r="E27" s="80"/>
    </row>
    <row r="28" spans="1:14" ht="21" customHeight="1" x14ac:dyDescent="0.35"/>
    <row r="30" spans="1:14" x14ac:dyDescent="0.35">
      <c r="J30" s="117" t="s">
        <v>62</v>
      </c>
      <c r="K30" s="117"/>
    </row>
    <row r="31" spans="1:14" ht="23.25" customHeight="1" x14ac:dyDescent="0.35">
      <c r="J31" s="70" t="s">
        <v>7</v>
      </c>
      <c r="K31" s="71">
        <v>133.33000000000001</v>
      </c>
    </row>
    <row r="32" spans="1:14" x14ac:dyDescent="0.35">
      <c r="B32" s="119"/>
      <c r="C32" s="119"/>
      <c r="D32" s="119"/>
      <c r="E32" s="15"/>
      <c r="J32" s="70" t="s">
        <v>11</v>
      </c>
      <c r="K32" s="71">
        <v>800</v>
      </c>
    </row>
    <row r="33" spans="10:11" x14ac:dyDescent="0.35">
      <c r="J33" s="70" t="s">
        <v>12</v>
      </c>
      <c r="K33" s="71">
        <v>1600</v>
      </c>
    </row>
    <row r="34" spans="10:11" x14ac:dyDescent="0.35">
      <c r="J34" s="78" t="s">
        <v>63</v>
      </c>
      <c r="K34" s="78"/>
    </row>
    <row r="35" spans="10:11" ht="23.25" customHeight="1" x14ac:dyDescent="0.35">
      <c r="J35" s="79"/>
      <c r="K35" s="79"/>
    </row>
    <row r="36" spans="10:11" x14ac:dyDescent="0.35">
      <c r="J36" s="79"/>
      <c r="K36" s="79"/>
    </row>
  </sheetData>
  <mergeCells count="20">
    <mergeCell ref="J30:K30"/>
    <mergeCell ref="J34:K36"/>
    <mergeCell ref="C21:E23"/>
    <mergeCell ref="C24:E25"/>
    <mergeCell ref="C26:E26"/>
    <mergeCell ref="C27:E27"/>
    <mergeCell ref="B32:D32"/>
    <mergeCell ref="B15:D15"/>
    <mergeCell ref="B16:D16"/>
    <mergeCell ref="A5:L5"/>
    <mergeCell ref="B6:G6"/>
    <mergeCell ref="I6:N8"/>
    <mergeCell ref="B7:E7"/>
    <mergeCell ref="B8:D8"/>
    <mergeCell ref="B9:D9"/>
    <mergeCell ref="B12:D12"/>
    <mergeCell ref="B10:D10"/>
    <mergeCell ref="B11:D11"/>
    <mergeCell ref="B13:D13"/>
    <mergeCell ref="B14:D14"/>
  </mergeCells>
  <dataValidations count="1">
    <dataValidation type="list" allowBlank="1" showInputMessage="1" showErrorMessage="1" sqref="E9" xr:uid="{B5404B18-ABEF-4AD1-A746-D6CBB3A028E3}">
      <formula1>"MENSUAL,SEMESTRAL,ANUAL"</formula1>
    </dataValidation>
  </dataValidations>
  <hyperlinks>
    <hyperlink ref="C26" r:id="rId1" xr:uid="{EBAA7930-1594-4F89-A582-3D405EBDB852}"/>
    <hyperlink ref="C27" r:id="rId2" xr:uid="{D4611263-67AA-4D97-8134-EF78506C98C9}"/>
    <hyperlink ref="A1" r:id="rId3" display="Nota: Esta plantilla te puede servir para recalcular la renta a un solo empleado, si deseas recalcular para varios empleados visita nuestra web www.contaportable.com" xr:uid="{08658B3F-D2F7-42D0-99ED-958FC3B3F2CB}"/>
    <hyperlink ref="A2" r:id="rId4" display="Tenemos un software especial para el control de retenciones que puedes bajar gratis" xr:uid="{3253F5C3-B836-43E6-A7E8-0E1826F832C5}"/>
  </hyperlinks>
  <pageMargins left="0.7" right="0.7" top="0.75" bottom="0.75" header="0.3" footer="0.3"/>
  <pageSetup paperSize="9" orientation="portrait" horizontalDpi="0" verticalDpi="0" r:id="rId5"/>
  <legacy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A12" sqref="BA12"/>
    </sheetView>
  </sheetViews>
  <sheetFormatPr baseColWidth="10" defaultRowHeight="29.25" customHeight="1" x14ac:dyDescent="0.25"/>
  <cols>
    <col min="1" max="1" width="31.28515625" bestFit="1" customWidth="1"/>
    <col min="2" max="2" width="14.42578125" bestFit="1" customWidth="1"/>
    <col min="3" max="5" width="12.28515625" bestFit="1" customWidth="1"/>
    <col min="6" max="6" width="14.42578125" bestFit="1" customWidth="1"/>
    <col min="7" max="9" width="12.28515625" bestFit="1" customWidth="1"/>
    <col min="10" max="10" width="14.42578125" bestFit="1" customWidth="1"/>
    <col min="11" max="13" width="12.28515625" bestFit="1" customWidth="1"/>
    <col min="14" max="14" width="14.42578125" bestFit="1" customWidth="1"/>
    <col min="15" max="17" width="12.28515625" bestFit="1" customWidth="1"/>
    <col min="18" max="18" width="14.42578125" bestFit="1" customWidth="1"/>
    <col min="19" max="21" width="12.28515625" bestFit="1" customWidth="1"/>
    <col min="22" max="22" width="14.42578125" bestFit="1" customWidth="1"/>
    <col min="23" max="24" width="12.28515625" bestFit="1" customWidth="1"/>
    <col min="25" max="25" width="12.28515625" style="55" bestFit="1" customWidth="1"/>
    <col min="26" max="26" width="14.42578125" bestFit="1" customWidth="1"/>
    <col min="27" max="29" width="12.28515625" bestFit="1" customWidth="1"/>
    <col min="30" max="30" width="14.42578125" bestFit="1" customWidth="1"/>
    <col min="31" max="33" width="12.28515625" bestFit="1" customWidth="1"/>
    <col min="34" max="34" width="14.42578125" bestFit="1" customWidth="1"/>
    <col min="35" max="37" width="12.28515625" bestFit="1" customWidth="1"/>
    <col min="38" max="38" width="14.42578125" bestFit="1" customWidth="1"/>
    <col min="39" max="41" width="12.28515625" bestFit="1" customWidth="1"/>
    <col min="42" max="42" width="14.42578125" bestFit="1" customWidth="1"/>
    <col min="43" max="45" width="12.28515625" bestFit="1" customWidth="1"/>
    <col min="46" max="46" width="14.42578125" bestFit="1" customWidth="1"/>
    <col min="47" max="48" width="12.28515625" bestFit="1" customWidth="1"/>
    <col min="49" max="49" width="12.28515625" style="55" bestFit="1" customWidth="1"/>
    <col min="50" max="50" width="15.85546875" style="60" bestFit="1" customWidth="1"/>
    <col min="51" max="53" width="14.42578125" style="60" bestFit="1" customWidth="1"/>
  </cols>
  <sheetData>
    <row r="1" spans="1:53" ht="29.25" customHeight="1" x14ac:dyDescent="0.25">
      <c r="A1" s="54" t="s">
        <v>78</v>
      </c>
      <c r="B1" s="54"/>
      <c r="C1" s="54"/>
      <c r="D1" s="54"/>
      <c r="Z1" s="54"/>
      <c r="AA1" s="54"/>
      <c r="AB1" s="54"/>
    </row>
    <row r="2" spans="1:53" ht="29.25" customHeight="1" thickBot="1" x14ac:dyDescent="0.3">
      <c r="A2" t="s">
        <v>77</v>
      </c>
      <c r="R2" s="77" t="s">
        <v>76</v>
      </c>
    </row>
    <row r="3" spans="1:53" ht="29.25" customHeight="1" x14ac:dyDescent="0.3">
      <c r="A3" s="123" t="s">
        <v>49</v>
      </c>
      <c r="B3" s="125" t="s">
        <v>43</v>
      </c>
      <c r="C3" s="126"/>
      <c r="D3" s="126"/>
      <c r="E3" s="127"/>
      <c r="F3" s="125" t="s">
        <v>44</v>
      </c>
      <c r="G3" s="126"/>
      <c r="H3" s="126"/>
      <c r="I3" s="127"/>
      <c r="J3" s="125" t="s">
        <v>45</v>
      </c>
      <c r="K3" s="126"/>
      <c r="L3" s="126"/>
      <c r="M3" s="127"/>
      <c r="N3" s="125" t="s">
        <v>46</v>
      </c>
      <c r="O3" s="126"/>
      <c r="P3" s="126"/>
      <c r="Q3" s="127"/>
      <c r="R3" s="125" t="s">
        <v>47</v>
      </c>
      <c r="S3" s="126"/>
      <c r="T3" s="126"/>
      <c r="U3" s="127"/>
      <c r="V3" s="125" t="s">
        <v>48</v>
      </c>
      <c r="W3" s="126"/>
      <c r="X3" s="126"/>
      <c r="Y3" s="127"/>
      <c r="Z3" s="125" t="s">
        <v>70</v>
      </c>
      <c r="AA3" s="126"/>
      <c r="AB3" s="126"/>
      <c r="AC3" s="127"/>
      <c r="AD3" s="125" t="s">
        <v>71</v>
      </c>
      <c r="AE3" s="126"/>
      <c r="AF3" s="126"/>
      <c r="AG3" s="127"/>
      <c r="AH3" s="125" t="s">
        <v>72</v>
      </c>
      <c r="AI3" s="126"/>
      <c r="AJ3" s="126"/>
      <c r="AK3" s="127"/>
      <c r="AL3" s="125" t="s">
        <v>73</v>
      </c>
      <c r="AM3" s="126"/>
      <c r="AN3" s="126"/>
      <c r="AO3" s="127"/>
      <c r="AP3" s="125" t="s">
        <v>74</v>
      </c>
      <c r="AQ3" s="126"/>
      <c r="AR3" s="126"/>
      <c r="AS3" s="127"/>
      <c r="AT3" s="125" t="s">
        <v>75</v>
      </c>
      <c r="AU3" s="126"/>
      <c r="AV3" s="126"/>
      <c r="AW3" s="127"/>
      <c r="AX3" s="120" t="s">
        <v>57</v>
      </c>
      <c r="AY3" s="121"/>
      <c r="AZ3" s="121"/>
      <c r="BA3" s="122"/>
    </row>
    <row r="4" spans="1:53" ht="29.25" customHeight="1" thickBot="1" x14ac:dyDescent="0.35">
      <c r="A4" s="124"/>
      <c r="B4" s="51" t="s">
        <v>39</v>
      </c>
      <c r="C4" s="52" t="s">
        <v>40</v>
      </c>
      <c r="D4" s="52" t="s">
        <v>41</v>
      </c>
      <c r="E4" s="53" t="s">
        <v>42</v>
      </c>
      <c r="F4" s="51" t="s">
        <v>39</v>
      </c>
      <c r="G4" s="52" t="s">
        <v>40</v>
      </c>
      <c r="H4" s="52" t="s">
        <v>41</v>
      </c>
      <c r="I4" s="53" t="s">
        <v>42</v>
      </c>
      <c r="J4" s="51" t="s">
        <v>39</v>
      </c>
      <c r="K4" s="52" t="s">
        <v>40</v>
      </c>
      <c r="L4" s="52" t="s">
        <v>41</v>
      </c>
      <c r="M4" s="53" t="s">
        <v>42</v>
      </c>
      <c r="N4" s="51" t="s">
        <v>39</v>
      </c>
      <c r="O4" s="52" t="s">
        <v>40</v>
      </c>
      <c r="P4" s="52" t="s">
        <v>41</v>
      </c>
      <c r="Q4" s="53" t="s">
        <v>42</v>
      </c>
      <c r="R4" s="51" t="s">
        <v>39</v>
      </c>
      <c r="S4" s="52" t="s">
        <v>40</v>
      </c>
      <c r="T4" s="52" t="s">
        <v>41</v>
      </c>
      <c r="U4" s="53" t="s">
        <v>42</v>
      </c>
      <c r="V4" s="51" t="s">
        <v>39</v>
      </c>
      <c r="W4" s="52" t="s">
        <v>40</v>
      </c>
      <c r="X4" s="52" t="s">
        <v>41</v>
      </c>
      <c r="Y4" s="56" t="s">
        <v>42</v>
      </c>
      <c r="Z4" s="51" t="s">
        <v>39</v>
      </c>
      <c r="AA4" s="52" t="s">
        <v>40</v>
      </c>
      <c r="AB4" s="52" t="s">
        <v>41</v>
      </c>
      <c r="AC4" s="53" t="s">
        <v>42</v>
      </c>
      <c r="AD4" s="51" t="s">
        <v>39</v>
      </c>
      <c r="AE4" s="52" t="s">
        <v>40</v>
      </c>
      <c r="AF4" s="52" t="s">
        <v>41</v>
      </c>
      <c r="AG4" s="53" t="s">
        <v>42</v>
      </c>
      <c r="AH4" s="51" t="s">
        <v>39</v>
      </c>
      <c r="AI4" s="52" t="s">
        <v>40</v>
      </c>
      <c r="AJ4" s="52" t="s">
        <v>41</v>
      </c>
      <c r="AK4" s="53" t="s">
        <v>42</v>
      </c>
      <c r="AL4" s="51" t="s">
        <v>39</v>
      </c>
      <c r="AM4" s="52" t="s">
        <v>40</v>
      </c>
      <c r="AN4" s="52" t="s">
        <v>41</v>
      </c>
      <c r="AO4" s="53" t="s">
        <v>42</v>
      </c>
      <c r="AP4" s="51" t="s">
        <v>39</v>
      </c>
      <c r="AQ4" s="52" t="s">
        <v>40</v>
      </c>
      <c r="AR4" s="52" t="s">
        <v>41</v>
      </c>
      <c r="AS4" s="53" t="s">
        <v>42</v>
      </c>
      <c r="AT4" s="51" t="s">
        <v>39</v>
      </c>
      <c r="AU4" s="52" t="s">
        <v>40</v>
      </c>
      <c r="AV4" s="52" t="s">
        <v>41</v>
      </c>
      <c r="AW4" s="56" t="s">
        <v>42</v>
      </c>
      <c r="AX4" s="61" t="s">
        <v>39</v>
      </c>
      <c r="AY4" s="62" t="s">
        <v>40</v>
      </c>
      <c r="AZ4" s="62" t="s">
        <v>41</v>
      </c>
      <c r="BA4" s="63" t="s">
        <v>42</v>
      </c>
    </row>
    <row r="5" spans="1:53" ht="29.25" customHeight="1" x14ac:dyDescent="0.25">
      <c r="A5" s="47" t="s">
        <v>50</v>
      </c>
      <c r="B5" s="41">
        <v>512.5</v>
      </c>
      <c r="C5" s="42">
        <v>15.375</v>
      </c>
      <c r="D5" s="42">
        <v>37.15625</v>
      </c>
      <c r="E5" s="43">
        <v>0</v>
      </c>
      <c r="F5" s="41">
        <v>512.5</v>
      </c>
      <c r="G5" s="42">
        <v>15.375</v>
      </c>
      <c r="H5" s="42">
        <v>37.15625</v>
      </c>
      <c r="I5" s="43">
        <v>0</v>
      </c>
      <c r="J5" s="41">
        <v>512.5</v>
      </c>
      <c r="K5" s="42">
        <v>15.375</v>
      </c>
      <c r="L5" s="42">
        <v>37.15625</v>
      </c>
      <c r="M5" s="43">
        <v>0</v>
      </c>
      <c r="N5" s="41">
        <v>512.5</v>
      </c>
      <c r="O5" s="42">
        <v>15.375</v>
      </c>
      <c r="P5" s="42">
        <v>37.15625</v>
      </c>
      <c r="Q5" s="43">
        <v>0</v>
      </c>
      <c r="R5" s="41">
        <v>512.5</v>
      </c>
      <c r="S5" s="42">
        <v>15.375</v>
      </c>
      <c r="T5" s="42">
        <v>37.15625</v>
      </c>
      <c r="U5" s="43">
        <v>0</v>
      </c>
      <c r="V5" s="41">
        <v>512.5</v>
      </c>
      <c r="W5" s="42">
        <v>15.375</v>
      </c>
      <c r="X5" s="42">
        <v>37.15625</v>
      </c>
      <c r="Y5" s="57">
        <v>0</v>
      </c>
      <c r="Z5" s="41">
        <v>512.5</v>
      </c>
      <c r="AA5" s="42">
        <v>15.375</v>
      </c>
      <c r="AB5" s="42">
        <v>37.15625</v>
      </c>
      <c r="AC5" s="43">
        <v>0</v>
      </c>
      <c r="AD5" s="41">
        <v>512.5</v>
      </c>
      <c r="AE5" s="42">
        <v>15.375</v>
      </c>
      <c r="AF5" s="42">
        <v>37.15625</v>
      </c>
      <c r="AG5" s="43">
        <v>0</v>
      </c>
      <c r="AH5" s="41">
        <v>512.5</v>
      </c>
      <c r="AI5" s="42">
        <v>15.375</v>
      </c>
      <c r="AJ5" s="42">
        <v>37.15625</v>
      </c>
      <c r="AK5" s="43">
        <v>0</v>
      </c>
      <c r="AL5" s="41">
        <v>512.5</v>
      </c>
      <c r="AM5" s="42">
        <v>15.375</v>
      </c>
      <c r="AN5" s="42">
        <v>37.15625</v>
      </c>
      <c r="AO5" s="43">
        <v>0</v>
      </c>
      <c r="AP5" s="41">
        <v>512.5</v>
      </c>
      <c r="AQ5" s="42">
        <v>15.375</v>
      </c>
      <c r="AR5" s="42">
        <v>37.15625</v>
      </c>
      <c r="AS5" s="43">
        <v>0</v>
      </c>
      <c r="AT5" s="41">
        <v>512.5</v>
      </c>
      <c r="AU5" s="42">
        <v>15.375</v>
      </c>
      <c r="AV5" s="42">
        <v>37.15625</v>
      </c>
      <c r="AW5" s="57">
        <v>0</v>
      </c>
      <c r="AX5" s="64">
        <f>B5+F5+J5+N5+R5+V5+Z5+AD5+AH5+AL5+AP5+AT5</f>
        <v>6150</v>
      </c>
      <c r="AY5" s="65">
        <f>C5+G5+K5+O5+S5+W5+AA5+AE5+AI5+AM5+AQ5+AU5</f>
        <v>184.5</v>
      </c>
      <c r="AZ5" s="65">
        <f>D5+H5+L5+P5+T5+X5+AB5+AF5+AJ5+AN5+AR5+AV5</f>
        <v>445.875</v>
      </c>
      <c r="BA5" s="66">
        <f>E5+I5+M5+Q5+U5+Y5+AC5+AG5+AK5+AO5+AS5+AW5</f>
        <v>0</v>
      </c>
    </row>
    <row r="6" spans="1:53" ht="29.25" customHeight="1" x14ac:dyDescent="0.25">
      <c r="A6" s="47" t="s">
        <v>51</v>
      </c>
      <c r="B6" s="41">
        <v>1125</v>
      </c>
      <c r="C6" s="42">
        <v>30</v>
      </c>
      <c r="D6" s="42">
        <v>81.5625</v>
      </c>
      <c r="E6" s="43">
        <v>83.639499999999998</v>
      </c>
      <c r="F6" s="41">
        <v>1125</v>
      </c>
      <c r="G6" s="42">
        <v>30</v>
      </c>
      <c r="H6" s="42">
        <v>81.5625</v>
      </c>
      <c r="I6" s="43">
        <v>83.639499999999998</v>
      </c>
      <c r="J6" s="41">
        <v>1125</v>
      </c>
      <c r="K6" s="42">
        <v>30</v>
      </c>
      <c r="L6" s="42">
        <v>81.5625</v>
      </c>
      <c r="M6" s="43">
        <v>83.639499999999998</v>
      </c>
      <c r="N6" s="41">
        <v>1125</v>
      </c>
      <c r="O6" s="42">
        <v>30</v>
      </c>
      <c r="P6" s="42">
        <v>81.5625</v>
      </c>
      <c r="Q6" s="43">
        <v>83.639499999999998</v>
      </c>
      <c r="R6" s="41">
        <v>1125</v>
      </c>
      <c r="S6" s="42">
        <v>30</v>
      </c>
      <c r="T6" s="42">
        <v>81.5625</v>
      </c>
      <c r="U6" s="43">
        <v>83.639499999999998</v>
      </c>
      <c r="V6" s="41">
        <v>1125</v>
      </c>
      <c r="W6" s="42">
        <v>30</v>
      </c>
      <c r="X6" s="42">
        <v>81.5625</v>
      </c>
      <c r="Y6" s="57">
        <v>83.639499999999998</v>
      </c>
      <c r="Z6" s="41">
        <v>1125</v>
      </c>
      <c r="AA6" s="42">
        <v>30</v>
      </c>
      <c r="AB6" s="42">
        <v>81.5625</v>
      </c>
      <c r="AC6" s="43">
        <v>83.639499999999998</v>
      </c>
      <c r="AD6" s="41">
        <v>1125</v>
      </c>
      <c r="AE6" s="42">
        <v>30</v>
      </c>
      <c r="AF6" s="42">
        <v>81.5625</v>
      </c>
      <c r="AG6" s="43">
        <v>83.639499999999998</v>
      </c>
      <c r="AH6" s="41">
        <v>1125</v>
      </c>
      <c r="AI6" s="42">
        <v>30</v>
      </c>
      <c r="AJ6" s="42">
        <v>81.5625</v>
      </c>
      <c r="AK6" s="43">
        <v>83.639499999999998</v>
      </c>
      <c r="AL6" s="41">
        <v>1125</v>
      </c>
      <c r="AM6" s="42">
        <v>30</v>
      </c>
      <c r="AN6" s="42">
        <v>81.5625</v>
      </c>
      <c r="AO6" s="43">
        <v>83.639499999999998</v>
      </c>
      <c r="AP6" s="41">
        <v>1125</v>
      </c>
      <c r="AQ6" s="42">
        <v>30</v>
      </c>
      <c r="AR6" s="42">
        <v>81.5625</v>
      </c>
      <c r="AS6" s="43">
        <v>83.639499999999998</v>
      </c>
      <c r="AT6" s="41">
        <v>1125</v>
      </c>
      <c r="AU6" s="42">
        <v>30</v>
      </c>
      <c r="AV6" s="42">
        <v>81.5625</v>
      </c>
      <c r="AW6" s="57">
        <v>83.639499999999998</v>
      </c>
      <c r="AX6" s="64">
        <f t="shared" ref="AX6:AX11" si="0">B6+F6+J6+N6+R6+V6+Z6+AD6+AH6+AL6+AP6+AT6</f>
        <v>13500</v>
      </c>
      <c r="AY6" s="65">
        <f t="shared" ref="AY6:AY11" si="1">C6+G6+K6+O6+S6+W6+AA6+AE6+AI6+AM6+AQ6+AU6</f>
        <v>360</v>
      </c>
      <c r="AZ6" s="65">
        <f t="shared" ref="AZ6:AZ11" si="2">D6+H6+L6+P6+T6+X6+AB6+AF6+AJ6+AN6+AR6+AV6</f>
        <v>978.75</v>
      </c>
      <c r="BA6" s="66">
        <f t="shared" ref="BA6:BA11" si="3">E6+I6+M6+Q6+U6+Y6+AC6+AG6+AK6+AO6+AS6+AW6</f>
        <v>1003.674</v>
      </c>
    </row>
    <row r="7" spans="1:53" ht="29.25" customHeight="1" x14ac:dyDescent="0.25">
      <c r="A7" s="47" t="s">
        <v>52</v>
      </c>
      <c r="B7" s="41">
        <v>1000</v>
      </c>
      <c r="C7" s="42">
        <v>30</v>
      </c>
      <c r="D7" s="42">
        <v>72.5</v>
      </c>
      <c r="E7" s="43">
        <v>60.451999999999998</v>
      </c>
      <c r="F7" s="41">
        <v>1000</v>
      </c>
      <c r="G7" s="42">
        <v>30</v>
      </c>
      <c r="H7" s="42">
        <v>72.5</v>
      </c>
      <c r="I7" s="43">
        <v>60.451999999999998</v>
      </c>
      <c r="J7" s="41">
        <v>1000</v>
      </c>
      <c r="K7" s="42">
        <v>30</v>
      </c>
      <c r="L7" s="42">
        <v>72.5</v>
      </c>
      <c r="M7" s="43">
        <v>60.451999999999998</v>
      </c>
      <c r="N7" s="41">
        <v>1000</v>
      </c>
      <c r="O7" s="42">
        <v>30</v>
      </c>
      <c r="P7" s="42">
        <v>72.5</v>
      </c>
      <c r="Q7" s="43">
        <v>60.451999999999998</v>
      </c>
      <c r="R7" s="41">
        <v>1000</v>
      </c>
      <c r="S7" s="42">
        <v>30</v>
      </c>
      <c r="T7" s="42">
        <v>72.5</v>
      </c>
      <c r="U7" s="43">
        <v>60.451999999999998</v>
      </c>
      <c r="V7" s="75">
        <v>1100</v>
      </c>
      <c r="W7" s="42">
        <v>30</v>
      </c>
      <c r="X7" s="42">
        <v>79.75</v>
      </c>
      <c r="Y7" s="74">
        <v>79</v>
      </c>
      <c r="Z7" s="41">
        <v>1000</v>
      </c>
      <c r="AA7" s="42">
        <v>30</v>
      </c>
      <c r="AB7" s="42">
        <v>72.5</v>
      </c>
      <c r="AC7" s="43">
        <v>60.451999999999998</v>
      </c>
      <c r="AD7" s="41">
        <v>1000</v>
      </c>
      <c r="AE7" s="42">
        <v>30</v>
      </c>
      <c r="AF7" s="42">
        <v>72.5</v>
      </c>
      <c r="AG7" s="43">
        <v>60.451999999999998</v>
      </c>
      <c r="AH7" s="41">
        <v>1000</v>
      </c>
      <c r="AI7" s="42">
        <v>30</v>
      </c>
      <c r="AJ7" s="42">
        <v>72.5</v>
      </c>
      <c r="AK7" s="43">
        <v>60.451999999999998</v>
      </c>
      <c r="AL7" s="41">
        <v>1000</v>
      </c>
      <c r="AM7" s="42">
        <v>30</v>
      </c>
      <c r="AN7" s="42">
        <v>72.5</v>
      </c>
      <c r="AO7" s="43">
        <v>60.451999999999998</v>
      </c>
      <c r="AP7" s="41">
        <v>1000</v>
      </c>
      <c r="AQ7" s="42">
        <v>30</v>
      </c>
      <c r="AR7" s="42">
        <v>72.5</v>
      </c>
      <c r="AS7" s="43">
        <v>60.451999999999998</v>
      </c>
      <c r="AT7" s="75">
        <v>1100</v>
      </c>
      <c r="AU7" s="42">
        <v>30</v>
      </c>
      <c r="AV7" s="42">
        <v>79.75</v>
      </c>
      <c r="AW7" s="57">
        <v>60.451999999999998</v>
      </c>
      <c r="AX7" s="64">
        <f t="shared" si="0"/>
        <v>12200</v>
      </c>
      <c r="AY7" s="65">
        <f t="shared" si="1"/>
        <v>360</v>
      </c>
      <c r="AZ7" s="65">
        <f t="shared" si="2"/>
        <v>884.5</v>
      </c>
      <c r="BA7" s="66">
        <f t="shared" si="3"/>
        <v>743.97199999999998</v>
      </c>
    </row>
    <row r="8" spans="1:53" ht="29.25" customHeight="1" x14ac:dyDescent="0.25">
      <c r="A8" s="47" t="s">
        <v>53</v>
      </c>
      <c r="B8" s="41">
        <v>1000.0000000000001</v>
      </c>
      <c r="C8" s="42">
        <v>30</v>
      </c>
      <c r="D8" s="42">
        <v>72.5</v>
      </c>
      <c r="E8" s="43">
        <v>60.452000000000019</v>
      </c>
      <c r="F8" s="41">
        <v>1000.0000000000001</v>
      </c>
      <c r="G8" s="42">
        <v>30</v>
      </c>
      <c r="H8" s="42">
        <v>72.5</v>
      </c>
      <c r="I8" s="43">
        <v>60.452000000000019</v>
      </c>
      <c r="J8" s="41">
        <v>1000.0000000000001</v>
      </c>
      <c r="K8" s="42">
        <v>30</v>
      </c>
      <c r="L8" s="42">
        <v>72.5</v>
      </c>
      <c r="M8" s="43">
        <v>60.452000000000019</v>
      </c>
      <c r="N8" s="41">
        <v>1000.0000000000001</v>
      </c>
      <c r="O8" s="42">
        <v>30</v>
      </c>
      <c r="P8" s="42">
        <v>72.5</v>
      </c>
      <c r="Q8" s="43">
        <v>60.452000000000019</v>
      </c>
      <c r="R8" s="41">
        <v>1000.0000000000001</v>
      </c>
      <c r="S8" s="42">
        <v>30</v>
      </c>
      <c r="T8" s="42">
        <v>72.5</v>
      </c>
      <c r="U8" s="43">
        <v>60.452000000000019</v>
      </c>
      <c r="V8" s="41">
        <v>1000.0000000000001</v>
      </c>
      <c r="W8" s="42">
        <v>30</v>
      </c>
      <c r="X8" s="42">
        <v>72.5</v>
      </c>
      <c r="Y8" s="57">
        <v>60.452000000000019</v>
      </c>
      <c r="Z8" s="41">
        <v>1000.0000000000001</v>
      </c>
      <c r="AA8" s="42">
        <v>30</v>
      </c>
      <c r="AB8" s="42">
        <v>72.5</v>
      </c>
      <c r="AC8" s="43">
        <v>60.452000000000019</v>
      </c>
      <c r="AD8" s="41">
        <v>1000.0000000000001</v>
      </c>
      <c r="AE8" s="42">
        <v>30</v>
      </c>
      <c r="AF8" s="42">
        <v>72.5</v>
      </c>
      <c r="AG8" s="43">
        <v>60.452000000000019</v>
      </c>
      <c r="AH8" s="41">
        <v>1000.0000000000001</v>
      </c>
      <c r="AI8" s="42">
        <v>30</v>
      </c>
      <c r="AJ8" s="42">
        <v>72.5</v>
      </c>
      <c r="AK8" s="43">
        <v>60.452000000000019</v>
      </c>
      <c r="AL8" s="41">
        <v>1000.0000000000001</v>
      </c>
      <c r="AM8" s="42">
        <v>30</v>
      </c>
      <c r="AN8" s="42">
        <v>72.5</v>
      </c>
      <c r="AO8" s="43">
        <v>60.452000000000019</v>
      </c>
      <c r="AP8" s="41">
        <v>1000.0000000000001</v>
      </c>
      <c r="AQ8" s="42">
        <v>30</v>
      </c>
      <c r="AR8" s="42">
        <v>72.5</v>
      </c>
      <c r="AS8" s="43">
        <v>60.452000000000019</v>
      </c>
      <c r="AT8" s="41">
        <v>1000.0000000000001</v>
      </c>
      <c r="AU8" s="42">
        <v>30</v>
      </c>
      <c r="AV8" s="42">
        <v>72.5</v>
      </c>
      <c r="AW8" s="57">
        <v>60.452000000000019</v>
      </c>
      <c r="AX8" s="64">
        <f t="shared" si="0"/>
        <v>12000.000000000002</v>
      </c>
      <c r="AY8" s="65">
        <f t="shared" si="1"/>
        <v>360</v>
      </c>
      <c r="AZ8" s="65">
        <f t="shared" si="2"/>
        <v>870</v>
      </c>
      <c r="BA8" s="66">
        <f t="shared" si="3"/>
        <v>725.42400000000009</v>
      </c>
    </row>
    <row r="9" spans="1:53" ht="29.25" customHeight="1" x14ac:dyDescent="0.25">
      <c r="A9" s="47" t="s">
        <v>54</v>
      </c>
      <c r="B9" s="41">
        <v>450</v>
      </c>
      <c r="C9" s="42">
        <v>13.5</v>
      </c>
      <c r="D9" s="42">
        <v>32.625</v>
      </c>
      <c r="E9" s="43">
        <v>0</v>
      </c>
      <c r="F9" s="41">
        <v>450</v>
      </c>
      <c r="G9" s="42">
        <v>13.5</v>
      </c>
      <c r="H9" s="42">
        <v>32.625</v>
      </c>
      <c r="I9" s="43">
        <v>0</v>
      </c>
      <c r="J9" s="41">
        <v>450</v>
      </c>
      <c r="K9" s="42">
        <v>13.5</v>
      </c>
      <c r="L9" s="42">
        <v>32.625</v>
      </c>
      <c r="M9" s="43">
        <v>0</v>
      </c>
      <c r="N9" s="41">
        <v>450</v>
      </c>
      <c r="O9" s="42">
        <v>13.5</v>
      </c>
      <c r="P9" s="42">
        <v>32.625</v>
      </c>
      <c r="Q9" s="43">
        <v>0</v>
      </c>
      <c r="R9" s="41">
        <v>450</v>
      </c>
      <c r="S9" s="42">
        <v>13.5</v>
      </c>
      <c r="T9" s="42">
        <v>32.625</v>
      </c>
      <c r="U9" s="43">
        <v>0</v>
      </c>
      <c r="V9" s="41">
        <v>450</v>
      </c>
      <c r="W9" s="42">
        <v>13.5</v>
      </c>
      <c r="X9" s="42">
        <v>32.625</v>
      </c>
      <c r="Y9" s="57">
        <v>0</v>
      </c>
      <c r="Z9" s="41">
        <v>450</v>
      </c>
      <c r="AA9" s="42">
        <v>13.5</v>
      </c>
      <c r="AB9" s="42">
        <v>32.625</v>
      </c>
      <c r="AC9" s="43">
        <v>0</v>
      </c>
      <c r="AD9" s="41">
        <v>450</v>
      </c>
      <c r="AE9" s="42">
        <v>13.5</v>
      </c>
      <c r="AF9" s="42">
        <v>32.625</v>
      </c>
      <c r="AG9" s="43">
        <v>0</v>
      </c>
      <c r="AH9" s="41">
        <v>450</v>
      </c>
      <c r="AI9" s="42">
        <v>13.5</v>
      </c>
      <c r="AJ9" s="42">
        <v>32.625</v>
      </c>
      <c r="AK9" s="43">
        <v>0</v>
      </c>
      <c r="AL9" s="41">
        <v>450</v>
      </c>
      <c r="AM9" s="42">
        <v>13.5</v>
      </c>
      <c r="AN9" s="42">
        <v>32.625</v>
      </c>
      <c r="AO9" s="43">
        <v>0</v>
      </c>
      <c r="AP9" s="41">
        <v>450</v>
      </c>
      <c r="AQ9" s="42">
        <v>13.5</v>
      </c>
      <c r="AR9" s="42">
        <v>32.625</v>
      </c>
      <c r="AS9" s="43">
        <v>0</v>
      </c>
      <c r="AT9" s="41">
        <v>450</v>
      </c>
      <c r="AU9" s="42">
        <v>13.5</v>
      </c>
      <c r="AV9" s="42">
        <v>32.625</v>
      </c>
      <c r="AW9" s="57">
        <v>0</v>
      </c>
      <c r="AX9" s="64">
        <f t="shared" si="0"/>
        <v>5400</v>
      </c>
      <c r="AY9" s="65">
        <f t="shared" si="1"/>
        <v>162</v>
      </c>
      <c r="AZ9" s="65">
        <f t="shared" si="2"/>
        <v>391.5</v>
      </c>
      <c r="BA9" s="66">
        <f t="shared" si="3"/>
        <v>0</v>
      </c>
    </row>
    <row r="10" spans="1:53" ht="29.25" customHeight="1" x14ac:dyDescent="0.25">
      <c r="A10" s="47" t="s">
        <v>55</v>
      </c>
      <c r="B10" s="41">
        <v>560</v>
      </c>
      <c r="C10" s="42">
        <v>16.8</v>
      </c>
      <c r="D10" s="42">
        <v>40.599999999999994</v>
      </c>
      <c r="E10" s="43">
        <v>20.730000000000004</v>
      </c>
      <c r="F10" s="41">
        <v>560</v>
      </c>
      <c r="G10" s="42">
        <v>16.8</v>
      </c>
      <c r="H10" s="42">
        <v>40.599999999999994</v>
      </c>
      <c r="I10" s="43">
        <v>20.730000000000004</v>
      </c>
      <c r="J10" s="41">
        <v>560</v>
      </c>
      <c r="K10" s="42">
        <v>16.8</v>
      </c>
      <c r="L10" s="42">
        <v>40.599999999999994</v>
      </c>
      <c r="M10" s="43">
        <v>20.730000000000004</v>
      </c>
      <c r="N10" s="41">
        <v>560</v>
      </c>
      <c r="O10" s="42">
        <v>16.8</v>
      </c>
      <c r="P10" s="42">
        <v>40.599999999999994</v>
      </c>
      <c r="Q10" s="43">
        <v>20.730000000000004</v>
      </c>
      <c r="R10" s="41">
        <v>560</v>
      </c>
      <c r="S10" s="42">
        <v>16.8</v>
      </c>
      <c r="T10" s="42">
        <v>40.599999999999994</v>
      </c>
      <c r="U10" s="74">
        <v>0</v>
      </c>
      <c r="V10" s="41">
        <v>560</v>
      </c>
      <c r="W10" s="42">
        <v>16.8</v>
      </c>
      <c r="X10" s="42">
        <v>40.599999999999994</v>
      </c>
      <c r="Y10" s="57">
        <v>0</v>
      </c>
      <c r="Z10" s="41">
        <v>560</v>
      </c>
      <c r="AA10" s="42">
        <v>16.8</v>
      </c>
      <c r="AB10" s="42">
        <v>40.599999999999994</v>
      </c>
      <c r="AC10" s="43">
        <v>0</v>
      </c>
      <c r="AD10" s="41">
        <v>560</v>
      </c>
      <c r="AE10" s="42">
        <v>16.8</v>
      </c>
      <c r="AF10" s="42">
        <v>40.599999999999994</v>
      </c>
      <c r="AG10" s="43">
        <v>0</v>
      </c>
      <c r="AH10" s="41">
        <v>560</v>
      </c>
      <c r="AI10" s="42">
        <v>16.8</v>
      </c>
      <c r="AJ10" s="42">
        <v>40.599999999999994</v>
      </c>
      <c r="AK10" s="43">
        <v>0</v>
      </c>
      <c r="AL10" s="41">
        <v>560</v>
      </c>
      <c r="AM10" s="42">
        <v>16.8</v>
      </c>
      <c r="AN10" s="42">
        <v>40.599999999999994</v>
      </c>
      <c r="AO10" s="43">
        <v>0</v>
      </c>
      <c r="AP10" s="41">
        <v>560</v>
      </c>
      <c r="AQ10" s="42">
        <v>16.8</v>
      </c>
      <c r="AR10" s="42">
        <v>40.599999999999994</v>
      </c>
      <c r="AS10" s="43">
        <v>0</v>
      </c>
      <c r="AT10" s="41">
        <v>560</v>
      </c>
      <c r="AU10" s="42">
        <v>16.8</v>
      </c>
      <c r="AV10" s="42">
        <v>40.599999999999994</v>
      </c>
      <c r="AW10" s="57">
        <v>0</v>
      </c>
      <c r="AX10" s="64">
        <f t="shared" si="0"/>
        <v>6720</v>
      </c>
      <c r="AY10" s="65">
        <f t="shared" si="1"/>
        <v>201.60000000000005</v>
      </c>
      <c r="AZ10" s="65">
        <f t="shared" si="2"/>
        <v>487.20000000000005</v>
      </c>
      <c r="BA10" s="66">
        <f t="shared" si="3"/>
        <v>82.920000000000016</v>
      </c>
    </row>
    <row r="11" spans="1:53" ht="29.25" customHeight="1" thickBot="1" x14ac:dyDescent="0.3">
      <c r="A11" s="48" t="s">
        <v>56</v>
      </c>
      <c r="B11" s="44">
        <v>850</v>
      </c>
      <c r="C11" s="45">
        <v>25.5</v>
      </c>
      <c r="D11" s="45">
        <v>61.624999999999993</v>
      </c>
      <c r="E11" s="46">
        <v>46.757500000000007</v>
      </c>
      <c r="F11" s="44">
        <v>850</v>
      </c>
      <c r="G11" s="45">
        <v>25.5</v>
      </c>
      <c r="H11" s="45">
        <v>61.624999999999993</v>
      </c>
      <c r="I11" s="46">
        <v>46.757500000000007</v>
      </c>
      <c r="J11" s="44">
        <v>850</v>
      </c>
      <c r="K11" s="45">
        <v>25.5</v>
      </c>
      <c r="L11" s="45">
        <v>61.624999999999993</v>
      </c>
      <c r="M11" s="46">
        <v>46.757500000000007</v>
      </c>
      <c r="N11" s="44">
        <v>850</v>
      </c>
      <c r="O11" s="45">
        <v>25.5</v>
      </c>
      <c r="P11" s="45">
        <v>61.624999999999993</v>
      </c>
      <c r="Q11" s="46">
        <v>46.757500000000007</v>
      </c>
      <c r="R11" s="44">
        <v>850</v>
      </c>
      <c r="S11" s="45">
        <v>25.5</v>
      </c>
      <c r="T11" s="45">
        <v>61.624999999999993</v>
      </c>
      <c r="U11" s="73">
        <v>25.62</v>
      </c>
      <c r="V11" s="44">
        <v>850</v>
      </c>
      <c r="W11" s="45">
        <v>25.5</v>
      </c>
      <c r="X11" s="45">
        <v>61.624999999999993</v>
      </c>
      <c r="Y11" s="58">
        <f>25.62-25.62</f>
        <v>0</v>
      </c>
      <c r="Z11" s="44">
        <v>850</v>
      </c>
      <c r="AA11" s="45">
        <v>25.5</v>
      </c>
      <c r="AB11" s="45">
        <v>61.624999999999993</v>
      </c>
      <c r="AC11" s="46">
        <v>25.62</v>
      </c>
      <c r="AD11" s="44">
        <v>850</v>
      </c>
      <c r="AE11" s="45">
        <v>25.5</v>
      </c>
      <c r="AF11" s="45">
        <v>61.624999999999993</v>
      </c>
      <c r="AG11" s="46">
        <v>25.62</v>
      </c>
      <c r="AH11" s="44">
        <v>850</v>
      </c>
      <c r="AI11" s="45">
        <v>25.5</v>
      </c>
      <c r="AJ11" s="45">
        <v>61.624999999999993</v>
      </c>
      <c r="AK11" s="46">
        <v>25.62</v>
      </c>
      <c r="AL11" s="44">
        <v>850</v>
      </c>
      <c r="AM11" s="45">
        <v>25.5</v>
      </c>
      <c r="AN11" s="45">
        <v>61.624999999999993</v>
      </c>
      <c r="AO11" s="46">
        <v>25.62</v>
      </c>
      <c r="AP11" s="44">
        <v>850</v>
      </c>
      <c r="AQ11" s="45">
        <v>25.5</v>
      </c>
      <c r="AR11" s="45">
        <v>61.624999999999993</v>
      </c>
      <c r="AS11" s="46">
        <v>25.62</v>
      </c>
      <c r="AT11" s="44">
        <v>850</v>
      </c>
      <c r="AU11" s="45">
        <v>25.5</v>
      </c>
      <c r="AV11" s="45">
        <v>61.624999999999993</v>
      </c>
      <c r="AW11" s="58">
        <v>25.62</v>
      </c>
      <c r="AX11" s="64">
        <f t="shared" si="0"/>
        <v>10200</v>
      </c>
      <c r="AY11" s="65">
        <f t="shared" si="1"/>
        <v>306</v>
      </c>
      <c r="AZ11" s="65">
        <f t="shared" si="2"/>
        <v>739.49999999999989</v>
      </c>
      <c r="BA11" s="66">
        <f t="shared" si="3"/>
        <v>366.37000000000006</v>
      </c>
    </row>
    <row r="12" spans="1:53" ht="29.25" customHeight="1" thickBot="1" x14ac:dyDescent="0.35">
      <c r="A12" s="49" t="s">
        <v>58</v>
      </c>
      <c r="B12" s="50">
        <f>SUM(B5:B11)</f>
        <v>5497.5</v>
      </c>
      <c r="C12" s="50">
        <f t="shared" ref="C12:BA12" si="4">SUM(C5:C11)</f>
        <v>161.17500000000001</v>
      </c>
      <c r="D12" s="50">
        <f t="shared" si="4"/>
        <v>398.56875000000002</v>
      </c>
      <c r="E12" s="50">
        <f t="shared" si="4"/>
        <v>272.03100000000001</v>
      </c>
      <c r="F12" s="50">
        <f t="shared" si="4"/>
        <v>5497.5</v>
      </c>
      <c r="G12" s="50">
        <f t="shared" si="4"/>
        <v>161.17500000000001</v>
      </c>
      <c r="H12" s="50">
        <f t="shared" si="4"/>
        <v>398.56875000000002</v>
      </c>
      <c r="I12" s="50">
        <f t="shared" si="4"/>
        <v>272.03100000000001</v>
      </c>
      <c r="J12" s="50">
        <f t="shared" si="4"/>
        <v>5497.5</v>
      </c>
      <c r="K12" s="50">
        <f t="shared" si="4"/>
        <v>161.17500000000001</v>
      </c>
      <c r="L12" s="50">
        <f t="shared" si="4"/>
        <v>398.56875000000002</v>
      </c>
      <c r="M12" s="50">
        <f t="shared" si="4"/>
        <v>272.03100000000001</v>
      </c>
      <c r="N12" s="50">
        <f t="shared" si="4"/>
        <v>5497.5</v>
      </c>
      <c r="O12" s="50">
        <f t="shared" si="4"/>
        <v>161.17500000000001</v>
      </c>
      <c r="P12" s="50">
        <f t="shared" si="4"/>
        <v>398.56875000000002</v>
      </c>
      <c r="Q12" s="50">
        <f t="shared" si="4"/>
        <v>272.03100000000001</v>
      </c>
      <c r="R12" s="50">
        <f t="shared" si="4"/>
        <v>5497.5</v>
      </c>
      <c r="S12" s="50">
        <f t="shared" si="4"/>
        <v>161.17500000000001</v>
      </c>
      <c r="T12" s="50">
        <f t="shared" si="4"/>
        <v>398.56875000000002</v>
      </c>
      <c r="U12" s="50">
        <f t="shared" si="4"/>
        <v>230.16350000000003</v>
      </c>
      <c r="V12" s="50">
        <f t="shared" si="4"/>
        <v>5597.5</v>
      </c>
      <c r="W12" s="50">
        <f t="shared" si="4"/>
        <v>161.17500000000001</v>
      </c>
      <c r="X12" s="50">
        <f t="shared" si="4"/>
        <v>405.81875000000002</v>
      </c>
      <c r="Y12" s="59">
        <f t="shared" si="4"/>
        <v>223.09150000000002</v>
      </c>
      <c r="Z12" s="50">
        <f>SUM(Z5:Z11)</f>
        <v>5497.5</v>
      </c>
      <c r="AA12" s="50">
        <f t="shared" ref="AA12:AW12" si="5">SUM(AA5:AA11)</f>
        <v>161.17500000000001</v>
      </c>
      <c r="AB12" s="50">
        <f t="shared" si="5"/>
        <v>398.56875000000002</v>
      </c>
      <c r="AC12" s="50">
        <f t="shared" si="5"/>
        <v>230.16350000000003</v>
      </c>
      <c r="AD12" s="50">
        <f t="shared" si="5"/>
        <v>5497.5</v>
      </c>
      <c r="AE12" s="50">
        <f t="shared" si="5"/>
        <v>161.17500000000001</v>
      </c>
      <c r="AF12" s="50">
        <f t="shared" si="5"/>
        <v>398.56875000000002</v>
      </c>
      <c r="AG12" s="50">
        <f t="shared" si="5"/>
        <v>230.16350000000003</v>
      </c>
      <c r="AH12" s="50">
        <f t="shared" si="5"/>
        <v>5497.5</v>
      </c>
      <c r="AI12" s="50">
        <f t="shared" si="5"/>
        <v>161.17500000000001</v>
      </c>
      <c r="AJ12" s="50">
        <f t="shared" si="5"/>
        <v>398.56875000000002</v>
      </c>
      <c r="AK12" s="50">
        <f t="shared" si="5"/>
        <v>230.16350000000003</v>
      </c>
      <c r="AL12" s="50">
        <f t="shared" si="5"/>
        <v>5497.5</v>
      </c>
      <c r="AM12" s="50">
        <f t="shared" si="5"/>
        <v>161.17500000000001</v>
      </c>
      <c r="AN12" s="50">
        <f t="shared" si="5"/>
        <v>398.56875000000002</v>
      </c>
      <c r="AO12" s="50">
        <f t="shared" si="5"/>
        <v>230.16350000000003</v>
      </c>
      <c r="AP12" s="50">
        <f t="shared" si="5"/>
        <v>5497.5</v>
      </c>
      <c r="AQ12" s="50">
        <f t="shared" si="5"/>
        <v>161.17500000000001</v>
      </c>
      <c r="AR12" s="50">
        <f t="shared" si="5"/>
        <v>398.56875000000002</v>
      </c>
      <c r="AS12" s="50">
        <f t="shared" si="5"/>
        <v>230.16350000000003</v>
      </c>
      <c r="AT12" s="50">
        <f t="shared" si="5"/>
        <v>5597.5</v>
      </c>
      <c r="AU12" s="50">
        <f t="shared" si="5"/>
        <v>161.17500000000001</v>
      </c>
      <c r="AV12" s="50">
        <f t="shared" si="5"/>
        <v>405.81875000000002</v>
      </c>
      <c r="AW12" s="59">
        <f t="shared" si="5"/>
        <v>230.16350000000003</v>
      </c>
      <c r="AX12" s="67">
        <f t="shared" si="4"/>
        <v>66170</v>
      </c>
      <c r="AY12" s="67">
        <f t="shared" si="4"/>
        <v>1934.1000000000001</v>
      </c>
      <c r="AZ12" s="67">
        <f t="shared" si="4"/>
        <v>4797.3249999999998</v>
      </c>
      <c r="BA12" s="68">
        <f t="shared" si="4"/>
        <v>2922.36</v>
      </c>
    </row>
  </sheetData>
  <mergeCells count="14">
    <mergeCell ref="AX3:BA3"/>
    <mergeCell ref="A3:A4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AL3:AO3"/>
    <mergeCell ref="AP3:AS3"/>
    <mergeCell ref="AT3:AW3"/>
  </mergeCells>
  <pageMargins left="0.7" right="0.7" top="0.75" bottom="0.75" header="0.3" footer="0.3"/>
  <customProperties>
    <customPr name="ExcelFSM_AdjustedButtonPressed" r:id="rId1"/>
  </customPropertie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zoomScaleNormal="100" workbookViewId="0"/>
  </sheetViews>
  <sheetFormatPr baseColWidth="10" defaultRowHeight="23.25" x14ac:dyDescent="0.35"/>
  <cols>
    <col min="1" max="1" width="17.7109375" style="11" bestFit="1" customWidth="1"/>
    <col min="2" max="3" width="16.5703125" style="10" customWidth="1"/>
    <col min="4" max="7" width="16.5703125" style="11" customWidth="1"/>
    <col min="8" max="8" width="11.42578125" style="11"/>
    <col min="9" max="9" width="13.85546875" style="11" customWidth="1"/>
    <col min="10" max="14" width="16.28515625" style="11" customWidth="1"/>
    <col min="15" max="15" width="11.42578125" style="11"/>
    <col min="16" max="16" width="11.85546875" style="11" bestFit="1" customWidth="1"/>
    <col min="17" max="16384" width="11.42578125" style="11"/>
  </cols>
  <sheetData>
    <row r="1" spans="1:14" x14ac:dyDescent="0.35">
      <c r="A1" s="40" t="s">
        <v>38</v>
      </c>
    </row>
    <row r="2" spans="1:14" x14ac:dyDescent="0.35">
      <c r="A2" s="40" t="s">
        <v>37</v>
      </c>
    </row>
    <row r="3" spans="1:14" s="40" customFormat="1" ht="15" x14ac:dyDescent="0.25"/>
    <row r="4" spans="1:14" s="40" customFormat="1" ht="15" x14ac:dyDescent="0.25"/>
    <row r="5" spans="1:14" ht="24" thickBot="1" x14ac:dyDescent="0.4">
      <c r="A5" s="85" t="s">
        <v>80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4" x14ac:dyDescent="0.35">
      <c r="B6" s="105"/>
      <c r="C6" s="105"/>
      <c r="D6" s="105"/>
      <c r="E6" s="105"/>
      <c r="F6" s="105"/>
      <c r="G6" s="105"/>
      <c r="I6" s="128" t="s">
        <v>21</v>
      </c>
      <c r="J6" s="129"/>
      <c r="K6" s="129"/>
      <c r="L6" s="129"/>
      <c r="M6" s="129"/>
      <c r="N6" s="130"/>
    </row>
    <row r="7" spans="1:14" ht="37.5" customHeight="1" x14ac:dyDescent="0.35">
      <c r="A7" s="20"/>
      <c r="B7" s="106" t="s">
        <v>0</v>
      </c>
      <c r="C7" s="106"/>
      <c r="D7" s="106"/>
      <c r="E7" s="106"/>
      <c r="F7" s="21"/>
      <c r="G7" s="21"/>
      <c r="I7" s="131"/>
      <c r="J7" s="93"/>
      <c r="K7" s="93"/>
      <c r="L7" s="93"/>
      <c r="M7" s="93"/>
      <c r="N7" s="132"/>
    </row>
    <row r="8" spans="1:14" ht="19.5" customHeight="1" thickBot="1" x14ac:dyDescent="0.4">
      <c r="A8" s="20"/>
      <c r="B8" s="107" t="s">
        <v>1</v>
      </c>
      <c r="C8" s="108"/>
      <c r="D8" s="109"/>
      <c r="E8" s="27">
        <v>3449</v>
      </c>
      <c r="F8" s="22"/>
      <c r="G8" s="23"/>
      <c r="I8" s="133"/>
      <c r="J8" s="134"/>
      <c r="K8" s="134"/>
      <c r="L8" s="134"/>
      <c r="M8" s="134"/>
      <c r="N8" s="135"/>
    </row>
    <row r="9" spans="1:14" ht="18.75" customHeight="1" x14ac:dyDescent="0.35">
      <c r="A9" s="20"/>
      <c r="B9" s="99" t="s">
        <v>2</v>
      </c>
      <c r="C9" s="100"/>
      <c r="D9" s="110"/>
      <c r="E9" s="14" t="s">
        <v>11</v>
      </c>
      <c r="F9" s="22"/>
      <c r="G9" s="23"/>
      <c r="I9" t="s">
        <v>3</v>
      </c>
      <c r="J9" t="s">
        <v>8</v>
      </c>
      <c r="K9" t="s">
        <v>9</v>
      </c>
      <c r="L9" t="s">
        <v>4</v>
      </c>
      <c r="M9" t="s">
        <v>5</v>
      </c>
      <c r="N9" t="s">
        <v>6</v>
      </c>
    </row>
    <row r="10" spans="1:14" ht="21" x14ac:dyDescent="0.35">
      <c r="A10" s="20"/>
      <c r="B10" s="99" t="s">
        <v>10</v>
      </c>
      <c r="C10" s="100"/>
      <c r="D10" s="101"/>
      <c r="E10" s="16">
        <f>IF(E9="MENSUAL",IF(E8&gt;1000,30,E8*3%),IF(E9="SEMESTRAL",IF(E8&gt;6000,180,E8*3%),IF(E9="ANUAL",IF(E8&gt;12000,360,E8*3%),0)))</f>
        <v>103.47</v>
      </c>
      <c r="F10" s="22"/>
      <c r="G10" s="23"/>
      <c r="I10" s="7" t="s">
        <v>7</v>
      </c>
      <c r="J10" s="8">
        <v>0</v>
      </c>
      <c r="K10" s="8">
        <v>472</v>
      </c>
      <c r="L10" s="8">
        <v>0</v>
      </c>
      <c r="M10" s="9">
        <v>0</v>
      </c>
      <c r="N10" s="8">
        <v>0</v>
      </c>
    </row>
    <row r="11" spans="1:14" ht="21" x14ac:dyDescent="0.35">
      <c r="A11" s="20"/>
      <c r="B11" s="99" t="s">
        <v>26</v>
      </c>
      <c r="C11" s="100"/>
      <c r="D11" s="101"/>
      <c r="E11" s="16">
        <f>E8*7.25%</f>
        <v>250.05249999999998</v>
      </c>
      <c r="F11" s="22"/>
      <c r="G11" s="23"/>
      <c r="H11" s="12"/>
      <c r="I11" s="7" t="s">
        <v>7</v>
      </c>
      <c r="J11" s="8">
        <v>472.01</v>
      </c>
      <c r="K11" s="8">
        <v>895.24</v>
      </c>
      <c r="L11" s="8">
        <v>17.670000000000002</v>
      </c>
      <c r="M11" s="9">
        <v>0.1</v>
      </c>
      <c r="N11" s="8">
        <v>472</v>
      </c>
    </row>
    <row r="12" spans="1:14" ht="21" x14ac:dyDescent="0.35">
      <c r="A12" s="20"/>
      <c r="B12" s="114" t="s">
        <v>24</v>
      </c>
      <c r="C12" s="115"/>
      <c r="D12" s="116"/>
      <c r="E12" s="17">
        <f>E8-E10-E11</f>
        <v>3095.4775000000004</v>
      </c>
      <c r="F12" s="22"/>
      <c r="G12" s="23"/>
      <c r="I12" s="7" t="s">
        <v>7</v>
      </c>
      <c r="J12" s="8">
        <v>895.25</v>
      </c>
      <c r="K12" s="8">
        <v>2038.1</v>
      </c>
      <c r="L12" s="8">
        <v>60</v>
      </c>
      <c r="M12" s="9">
        <v>0.2</v>
      </c>
      <c r="N12" s="8">
        <v>895.24</v>
      </c>
    </row>
    <row r="13" spans="1:14" ht="21" x14ac:dyDescent="0.35">
      <c r="A13" s="20"/>
      <c r="B13" s="99" t="s">
        <v>25</v>
      </c>
      <c r="C13" s="100"/>
      <c r="D13" s="101"/>
      <c r="E13" s="18">
        <f>IF($E$9="MENSUAL",IF(AND($E$12&gt;=$J$10,$E$12&lt;=$K$10),$L$10+($E$12-$N$10)*$M$68,IF(AND($E$12&gt;=$J$11,$E$12&lt;=$K$11),$L$11+($E$12-$N$11)*$M$11,IF(AND($E$12&gt;=$J$12,$E$12&lt;=$K$12),$L$12+($E$12-$N$12)*$M$12,IF($E$12&gt;=$J$13,$L$13+($E$12-$N$13)*$M$13,0)))),IF($E$9="SEMESTRAL",IF(AND($E$12&gt;=$J$14,$E$12&lt;=$K$14),0,IF(AND($E$12&gt;=$J$15,$E$12&lt;=$K$15),$L$15+($E$12-$N$15)*$M$15,IF(AND($E$12&gt;=$J$16,$E$12&lt;=$K$16),$L$16+($E$12-$N$16)*$M$16,IF($E$12&gt;=$J$17,$L$17+($E$12-$N$17)*$M$17,0)))),IF($E$9="ANUAL",IF(AND($E$12&gt;=$J$18,$E$12&lt;=$K$18),0,IF(AND($E$12&gt;=$J$19,$E$12&lt;=$K$19),$L$19+($E$12-$N$19)*$M$19,IF(AND($E$12&gt;=$J$20,$E$12&lt;=$K$20),$L$20+($E$12-$N$20)*$M$20,IF($E$12&gt;=$J$21,$L$21+($E$12-$N$21)*$M$21,0)))),0)))</f>
        <v>132.54775000000004</v>
      </c>
      <c r="F13" s="22"/>
      <c r="G13" s="23"/>
      <c r="H13" s="12"/>
      <c r="I13" s="7" t="s">
        <v>7</v>
      </c>
      <c r="J13" s="8">
        <v>2038.11</v>
      </c>
      <c r="K13" s="8" t="s">
        <v>19</v>
      </c>
      <c r="L13" s="8">
        <v>288.57</v>
      </c>
      <c r="M13" s="9">
        <v>0.3</v>
      </c>
      <c r="N13" s="8">
        <v>2038.1</v>
      </c>
    </row>
    <row r="14" spans="1:14" ht="21" x14ac:dyDescent="0.35">
      <c r="A14" s="20"/>
      <c r="B14" s="99" t="s">
        <v>23</v>
      </c>
      <c r="C14" s="100"/>
      <c r="D14" s="101"/>
      <c r="E14" s="26">
        <v>121.51</v>
      </c>
      <c r="F14" s="22"/>
      <c r="G14" s="23"/>
      <c r="I14" s="1" t="s">
        <v>11</v>
      </c>
      <c r="J14" s="2">
        <v>0.01</v>
      </c>
      <c r="K14" s="2">
        <v>2832</v>
      </c>
      <c r="L14" s="2">
        <v>0</v>
      </c>
      <c r="M14" s="3">
        <v>0</v>
      </c>
      <c r="N14" s="2">
        <v>0</v>
      </c>
    </row>
    <row r="15" spans="1:14" ht="21" x14ac:dyDescent="0.35">
      <c r="A15" s="20"/>
      <c r="B15" s="102" t="str">
        <f>IF(E15&lt;0,"Renta a Devolver",IF(E15&gt;0,"Renta a Incluir en planilla ","q "))</f>
        <v xml:space="preserve">Renta a Incluir en planilla </v>
      </c>
      <c r="C15" s="103"/>
      <c r="D15" s="104"/>
      <c r="E15" s="19">
        <f>E13-E14</f>
        <v>11.037750000000031</v>
      </c>
      <c r="F15" s="22"/>
      <c r="G15" s="23"/>
      <c r="H15" s="12"/>
      <c r="I15" s="1" t="s">
        <v>11</v>
      </c>
      <c r="J15" s="2">
        <v>2832.01</v>
      </c>
      <c r="K15" s="2">
        <v>5371.44</v>
      </c>
      <c r="L15" s="2">
        <v>106.2</v>
      </c>
      <c r="M15" s="3">
        <v>0.1</v>
      </c>
      <c r="N15" s="2">
        <v>2832</v>
      </c>
    </row>
    <row r="16" spans="1:14" ht="18.75" x14ac:dyDescent="0.3">
      <c r="A16" s="20"/>
      <c r="B16" s="22"/>
      <c r="C16" s="23"/>
      <c r="D16" s="23"/>
      <c r="E16" s="23"/>
      <c r="F16" s="22"/>
      <c r="G16" s="23"/>
      <c r="H16" s="12"/>
      <c r="I16" s="1" t="s">
        <v>11</v>
      </c>
      <c r="J16" s="2">
        <v>5371.45</v>
      </c>
      <c r="K16" s="2">
        <v>12228.6</v>
      </c>
      <c r="L16" s="2">
        <v>360</v>
      </c>
      <c r="M16" s="3">
        <v>0.2</v>
      </c>
      <c r="N16" s="2">
        <v>5371.44</v>
      </c>
    </row>
    <row r="17" spans="1:14" ht="18.75" x14ac:dyDescent="0.3">
      <c r="A17" s="20"/>
      <c r="B17" s="22"/>
      <c r="C17" s="23"/>
      <c r="D17" s="23"/>
      <c r="E17" s="23"/>
      <c r="F17" s="22"/>
      <c r="G17" s="23"/>
      <c r="H17" s="12"/>
      <c r="I17" s="1" t="s">
        <v>11</v>
      </c>
      <c r="J17" s="2">
        <v>12228.61</v>
      </c>
      <c r="K17" s="2" t="s">
        <v>20</v>
      </c>
      <c r="L17" s="2">
        <v>1731.42</v>
      </c>
      <c r="M17" s="3">
        <v>0.3</v>
      </c>
      <c r="N17" s="2">
        <v>12228.6</v>
      </c>
    </row>
    <row r="18" spans="1:14" ht="18.75" x14ac:dyDescent="0.3">
      <c r="A18" s="20"/>
      <c r="B18" s="22"/>
      <c r="C18" s="23"/>
      <c r="D18" s="23"/>
      <c r="E18" s="23"/>
      <c r="F18" s="22"/>
      <c r="G18" s="23"/>
      <c r="H18" s="12"/>
      <c r="I18" s="4" t="s">
        <v>12</v>
      </c>
      <c r="J18" s="5">
        <v>0.01</v>
      </c>
      <c r="K18" s="5">
        <v>5664</v>
      </c>
      <c r="L18" s="5">
        <v>0</v>
      </c>
      <c r="M18" s="6">
        <v>0</v>
      </c>
      <c r="N18" s="5">
        <v>0</v>
      </c>
    </row>
    <row r="19" spans="1:14" ht="18.75" x14ac:dyDescent="0.3">
      <c r="A19" s="20"/>
      <c r="B19" s="22"/>
      <c r="C19" s="23"/>
      <c r="D19" s="23"/>
      <c r="E19" s="23"/>
      <c r="F19" s="22"/>
      <c r="G19" s="23"/>
      <c r="H19" s="12"/>
      <c r="I19" s="4" t="s">
        <v>12</v>
      </c>
      <c r="J19" s="5">
        <v>5664.01</v>
      </c>
      <c r="K19" s="5">
        <v>10742.86</v>
      </c>
      <c r="L19" s="5">
        <v>212.12</v>
      </c>
      <c r="M19" s="6">
        <v>0.1</v>
      </c>
      <c r="N19" s="5">
        <v>5664</v>
      </c>
    </row>
    <row r="20" spans="1:14" ht="18.75" x14ac:dyDescent="0.3">
      <c r="A20" s="24"/>
      <c r="B20" s="25"/>
      <c r="C20" s="79" t="s">
        <v>17</v>
      </c>
      <c r="D20" s="79"/>
      <c r="E20" s="79"/>
      <c r="F20" s="25"/>
      <c r="G20" s="25"/>
      <c r="H20" s="12"/>
      <c r="I20" s="4" t="s">
        <v>12</v>
      </c>
      <c r="J20" s="5">
        <v>10742.87</v>
      </c>
      <c r="K20" s="5">
        <v>24457.14</v>
      </c>
      <c r="L20" s="5">
        <v>720</v>
      </c>
      <c r="M20" s="6">
        <v>0.2</v>
      </c>
      <c r="N20" s="5">
        <v>10742.86</v>
      </c>
    </row>
    <row r="21" spans="1:14" x14ac:dyDescent="0.35">
      <c r="C21" s="79"/>
      <c r="D21" s="79"/>
      <c r="E21" s="79"/>
      <c r="I21" s="4" t="s">
        <v>12</v>
      </c>
      <c r="J21" s="5">
        <v>24457.15</v>
      </c>
      <c r="K21" s="5" t="s">
        <v>19</v>
      </c>
      <c r="L21" s="5">
        <v>3462.86</v>
      </c>
      <c r="M21" s="6">
        <v>0.3</v>
      </c>
      <c r="N21" s="5">
        <v>24457.14</v>
      </c>
    </row>
    <row r="22" spans="1:14" x14ac:dyDescent="0.35">
      <c r="C22" s="79"/>
      <c r="D22" s="79"/>
      <c r="E22" s="79"/>
    </row>
    <row r="23" spans="1:14" ht="23.25" customHeight="1" x14ac:dyDescent="0.35">
      <c r="C23" s="81" t="s">
        <v>22</v>
      </c>
      <c r="D23" s="81"/>
      <c r="E23" s="81"/>
    </row>
    <row r="24" spans="1:14" x14ac:dyDescent="0.35">
      <c r="C24" s="81"/>
      <c r="D24" s="81"/>
      <c r="E24" s="81"/>
    </row>
    <row r="25" spans="1:14" ht="23.25" customHeight="1" x14ac:dyDescent="0.45">
      <c r="C25" s="118" t="s">
        <v>27</v>
      </c>
      <c r="D25" s="118"/>
      <c r="E25" s="118"/>
    </row>
    <row r="26" spans="1:14" x14ac:dyDescent="0.35">
      <c r="C26" s="80" t="s">
        <v>18</v>
      </c>
      <c r="D26" s="80"/>
      <c r="E26" s="80"/>
    </row>
    <row r="28" spans="1:14" ht="21" customHeight="1" x14ac:dyDescent="0.35"/>
    <row r="31" spans="1:14" ht="23.25" customHeight="1" x14ac:dyDescent="0.35">
      <c r="B31" s="119"/>
      <c r="C31" s="119"/>
      <c r="D31" s="119"/>
      <c r="E31" s="15"/>
    </row>
    <row r="33" ht="15" customHeight="1" x14ac:dyDescent="0.35"/>
    <row r="35" ht="23.25" customHeight="1" x14ac:dyDescent="0.35"/>
  </sheetData>
  <mergeCells count="17">
    <mergeCell ref="B9:D9"/>
    <mergeCell ref="A5:L5"/>
    <mergeCell ref="B6:G6"/>
    <mergeCell ref="I6:N8"/>
    <mergeCell ref="B7:E7"/>
    <mergeCell ref="B8:D8"/>
    <mergeCell ref="B15:D15"/>
    <mergeCell ref="C25:E25"/>
    <mergeCell ref="B31:D31"/>
    <mergeCell ref="C26:E26"/>
    <mergeCell ref="B10:D10"/>
    <mergeCell ref="C20:E22"/>
    <mergeCell ref="B11:D11"/>
    <mergeCell ref="B12:D12"/>
    <mergeCell ref="B13:D13"/>
    <mergeCell ref="C23:E24"/>
    <mergeCell ref="B14:D14"/>
  </mergeCells>
  <hyperlinks>
    <hyperlink ref="C25" r:id="rId1" xr:uid="{00000000-0004-0000-0200-000000000000}"/>
    <hyperlink ref="C26" r:id="rId2" xr:uid="{00000000-0004-0000-0200-000001000000}"/>
    <hyperlink ref="A1" r:id="rId3" display="Nota: Esta plantilla te puede servir para recalcular la renta a un solo empleado, si deseas recalcular para varios empleados visita nuestra web www.contaportable.com" xr:uid="{00000000-0004-0000-0200-000002000000}"/>
    <hyperlink ref="A2" r:id="rId4" display="Tenemos un software especial para el control de retenciones que puedes bajar gratis" xr:uid="{00000000-0004-0000-0200-000003000000}"/>
  </hyperlinks>
  <pageMargins left="0.7" right="0.7" top="0.75" bottom="0.75" header="0.3" footer="0.3"/>
  <pageSetup paperSize="9" orientation="portrait" horizontalDpi="0" verticalDpi="0" r:id="rId5"/>
  <customProperties>
    <customPr name="ExcelFSM_AdjustedButtonPressed" r:id="rId6"/>
  </customProperties>
  <legacyDrawing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63</vt:i4>
      </vt:variant>
    </vt:vector>
  </HeadingPairs>
  <TitlesOfParts>
    <vt:vector size="67" baseType="lpstr">
      <vt:lpstr>Calculo Anual Vigente</vt:lpstr>
      <vt:lpstr>Calculo Individual Vigente</vt:lpstr>
      <vt:lpstr>Sueldos Mensuales</vt:lpstr>
      <vt:lpstr>Calculo Individual Anterior</vt:lpstr>
      <vt:lpstr>baseANUALt1</vt:lpstr>
      <vt:lpstr>baseANUALt2</vt:lpstr>
      <vt:lpstr>baseANUALt3</vt:lpstr>
      <vt:lpstr>baseANUALt4</vt:lpstr>
      <vt:lpstr>baseMENSt1</vt:lpstr>
      <vt:lpstr>baseMENSt2</vt:lpstr>
      <vt:lpstr>baseMENSt3</vt:lpstr>
      <vt:lpstr>baseMENSt4</vt:lpstr>
      <vt:lpstr>baseSEMt1</vt:lpstr>
      <vt:lpstr>baseSEMt2</vt:lpstr>
      <vt:lpstr>baseSEMt3</vt:lpstr>
      <vt:lpstr>baseSEMt4</vt:lpstr>
      <vt:lpstr>EDUCSALUDANUAL</vt:lpstr>
      <vt:lpstr>EDUCSALUDMENSUAL</vt:lpstr>
      <vt:lpstr>EDUCSALUDSEMESTRAL</vt:lpstr>
      <vt:lpstr>liANUALt1</vt:lpstr>
      <vt:lpstr>liANUALt2</vt:lpstr>
      <vt:lpstr>liANUALt3</vt:lpstr>
      <vt:lpstr>liANUALt4</vt:lpstr>
      <vt:lpstr>liMENSt1</vt:lpstr>
      <vt:lpstr>liMENSt2</vt:lpstr>
      <vt:lpstr>liMENSt3</vt:lpstr>
      <vt:lpstr>liMENSt4</vt:lpstr>
      <vt:lpstr>liSEMt1</vt:lpstr>
      <vt:lpstr>liSEMt2</vt:lpstr>
      <vt:lpstr>liSEMt3</vt:lpstr>
      <vt:lpstr>liSEMt4</vt:lpstr>
      <vt:lpstr>lsANUALt1</vt:lpstr>
      <vt:lpstr>lsANUALt2</vt:lpstr>
      <vt:lpstr>lsANUALt3</vt:lpstr>
      <vt:lpstr>lsANUALt4</vt:lpstr>
      <vt:lpstr>lsMENSt1</vt:lpstr>
      <vt:lpstr>lsMENSt2</vt:lpstr>
      <vt:lpstr>lsMENSt3</vt:lpstr>
      <vt:lpstr>lsMENSt4</vt:lpstr>
      <vt:lpstr>lsSEMt1</vt:lpstr>
      <vt:lpstr>lsSEMt2</vt:lpstr>
      <vt:lpstr>lsSEMt3</vt:lpstr>
      <vt:lpstr>lsSEMt4</vt:lpstr>
      <vt:lpstr>porcANUALt1</vt:lpstr>
      <vt:lpstr>porcANUALt2</vt:lpstr>
      <vt:lpstr>porcANUALt3</vt:lpstr>
      <vt:lpstr>porcANUALt4</vt:lpstr>
      <vt:lpstr>porcMENSt1</vt:lpstr>
      <vt:lpstr>porcMENSt2</vt:lpstr>
      <vt:lpstr>porcMENSt3</vt:lpstr>
      <vt:lpstr>porcMENSt4</vt:lpstr>
      <vt:lpstr>porcSEMt1</vt:lpstr>
      <vt:lpstr>porcSEMt2</vt:lpstr>
      <vt:lpstr>porcSEMt3</vt:lpstr>
      <vt:lpstr>porcSEMt4</vt:lpstr>
      <vt:lpstr>sobreANUALt1</vt:lpstr>
      <vt:lpstr>sobreANUALt2</vt:lpstr>
      <vt:lpstr>sobreANUALt3</vt:lpstr>
      <vt:lpstr>sobreANUALt4</vt:lpstr>
      <vt:lpstr>sobreMENSt1</vt:lpstr>
      <vt:lpstr>sobreMENSt2</vt:lpstr>
      <vt:lpstr>sobreMENSt3</vt:lpstr>
      <vt:lpstr>sobreMENSt4</vt:lpstr>
      <vt:lpstr>sobreSEMt1</vt:lpstr>
      <vt:lpstr>sobreSEMt2</vt:lpstr>
      <vt:lpstr>sobreSEMt3</vt:lpstr>
      <vt:lpstr>sobreSEMt4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YEC</dc:creator>
  <cp:lastModifiedBy>Ernesto Calderon</cp:lastModifiedBy>
  <dcterms:created xsi:type="dcterms:W3CDTF">2016-12-12T05:08:50Z</dcterms:created>
  <dcterms:modified xsi:type="dcterms:W3CDTF">2025-12-27T21:50:31Z</dcterms:modified>
</cp:coreProperties>
</file>