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YEC\Documents\recalculo\recalculo\"/>
    </mc:Choice>
  </mc:AlternateContent>
  <xr:revisionPtr revIDLastSave="0" documentId="8_{F8AB393B-EBA6-40B6-B2A7-87A8F4CA8BF3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Tabla de Renta Anual Vigente" sheetId="6" r:id="rId1"/>
    <sheet name="Tabla Retencion Vigente" sheetId="8" r:id="rId2"/>
    <sheet name="Tablas de Renta Anual anterior" sheetId="4" r:id="rId3"/>
    <sheet name="Tabla Retencion Anterior" sheetId="5" r:id="rId4"/>
  </sheets>
  <definedNames>
    <definedName name="afp">'Tabla Retencion Vigente'!$J$21</definedName>
    <definedName name="GasMedEducMensual">'Tabla Retencion Vigente'!$J$25</definedName>
    <definedName name="GasMedEducQuincenal">'Tabla Retencion Vigente'!$J$26</definedName>
    <definedName name="GasMedEducSemanal">'Tabla Retencion Vigente'!$J$27</definedName>
    <definedName name="isss">'Tabla Retencion Vigente'!$J$20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C8" i="8" s="1"/>
  <c r="C7" i="8"/>
  <c r="J25" i="8"/>
  <c r="J26" i="8"/>
  <c r="J27" i="8"/>
  <c r="D7" i="6"/>
  <c r="D8" i="6"/>
  <c r="D12" i="6"/>
  <c r="D13" i="6"/>
  <c r="D14" i="6"/>
  <c r="D7" i="4"/>
  <c r="D8" i="4"/>
  <c r="D12" i="4"/>
  <c r="D13" i="4"/>
  <c r="D14" i="4"/>
  <c r="C7" i="5"/>
  <c r="C6" i="5"/>
  <c r="C8" i="5"/>
  <c r="C9" i="5"/>
  <c r="C10" i="5"/>
  <c r="C9" i="8" l="1"/>
  <c r="C10" i="8" l="1"/>
  <c r="C1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yec</author>
  </authors>
  <commentList>
    <comment ref="C7" authorId="0" shapeId="0" xr:uid="{E8A1D66A-16EA-4E9B-ADA8-79AD486F2DFB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Monto de ISSS retenido en el año, recuerda que el sueldo maximo para el calculo del ISSS es de  $1000 mensuales </t>
        </r>
      </text>
    </comment>
    <comment ref="C8" authorId="0" shapeId="0" xr:uid="{F3FEFD04-35ED-433A-B69E-C79C60D4779D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Monto de AFP retenido en el año</t>
        </r>
      </text>
    </comment>
    <comment ref="C9" authorId="0" shapeId="0" xr:uid="{9EE0CB50-A63F-4553-AA68-E661C4ECEFE8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Monto renta retenido en todo el año, esto es lo que tu empresa te ha retenido durante todo el año en las planillas de sueldos o pagos realizado </t>
        </r>
      </text>
    </comment>
    <comment ref="B10" authorId="0" shapeId="0" xr:uid="{338C5961-8532-4B44-AF4A-B9E02C2161B1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Art 33 de LISR Literal a) 
Puedes deducir hasta $800.00 por gastos medicos tuyos o de tus hijos </t>
        </r>
      </text>
    </comment>
    <comment ref="C10" authorId="0" shapeId="0" xr:uid="{4599A723-0187-4FB3-9EE5-711270A6C1B7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Art 33 de LISR Literal a) 
Puedes deducir hasta $800.00 por gastos medicos tuyos o de tus hijos </t>
        </r>
      </text>
    </comment>
    <comment ref="C11" authorId="0" shapeId="0" xr:uid="{05494884-7716-483A-9D9F-8DD2813E6B36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Art 33 LISR Literal b)
Puedes deducir hasta $800 por gastos de educación tuyos o de tu grupo familiar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YEC</author>
  </authors>
  <commentList>
    <comment ref="C8" authorId="0" shapeId="0" xr:uid="{3E58BA1F-60EA-427F-AD77-22A63A4778EB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si no desea incluir los gastos de salud dejar a cero esta celda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yec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Monto de ISSS retenido en el año, recuerda que el sueldo maximo para el calculo del ISSS es de  $1000 mensuales </t>
        </r>
      </text>
    </comment>
    <comment ref="C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Monto de AFP retenido en el año</t>
        </r>
      </text>
    </comment>
    <comment ref="C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Monto renta retenido en todo el año, esto es lo que tu empresa te ha retenido durante todo el año en las planillas de sueldos o pagos realizado </t>
        </r>
      </text>
    </comment>
    <comment ref="B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Art 33 de LISR Literal a) 
Puedes deducir hasta $800.00 por gastos medicos tuyos o de tus hijos 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Art 33 de LISR Literal a) 
Puedes deducir hasta $800.00 por gastos medicos tuyos o de tus hijos </t>
        </r>
      </text>
    </comment>
    <comment ref="C1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Art 33 LISR Literal b)
Puedes deducir hasta $800 por gastos de educación tuyos o de tu grupo familiar 
</t>
        </r>
      </text>
    </comment>
  </commentList>
</comments>
</file>

<file path=xl/sharedStrings.xml><?xml version="1.0" encoding="utf-8"?>
<sst xmlns="http://schemas.openxmlformats.org/spreadsheetml/2006/main" count="144" uniqueCount="45">
  <si>
    <t xml:space="preserve">Calulador de Renta </t>
  </si>
  <si>
    <t xml:space="preserve">Sueldo </t>
  </si>
  <si>
    <t xml:space="preserve">Tipo                </t>
  </si>
  <si>
    <t>SEMANAL</t>
  </si>
  <si>
    <t>MENSUAL</t>
  </si>
  <si>
    <t>QUINCENAL</t>
  </si>
  <si>
    <t>Renta</t>
  </si>
  <si>
    <t xml:space="preserve">Total </t>
  </si>
  <si>
    <t>Isss(3%)</t>
  </si>
  <si>
    <t xml:space="preserve">Desde </t>
  </si>
  <si>
    <t xml:space="preserve">Hasta </t>
  </si>
  <si>
    <t xml:space="preserve">Cuota Fija </t>
  </si>
  <si>
    <t>% a Aplicar</t>
  </si>
  <si>
    <t>Sobre  el exceso:</t>
  </si>
  <si>
    <t xml:space="preserve">Calculo de Retenciones de Salariales, Isss, Afp y Renta </t>
  </si>
  <si>
    <t xml:space="preserve">Para mas herramientas, visitanos en: </t>
  </si>
  <si>
    <t>www.facebook.com/contaportable</t>
  </si>
  <si>
    <t>Renta Gravada</t>
  </si>
  <si>
    <r>
      <t xml:space="preserve">Tabla de Retenciones, Mensual, Quincenal, Semanal
</t>
    </r>
    <r>
      <rPr>
        <sz val="11"/>
        <color theme="1"/>
        <rFont val="Calibri"/>
        <family val="2"/>
        <scheme val="minor"/>
      </rPr>
      <t>Decreto Ejecutivo 95 y 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</si>
  <si>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>https://www.contaportable.com/</t>
  </si>
  <si>
    <t>Porcentajes de Retencion</t>
  </si>
  <si>
    <t>ISSS</t>
  </si>
  <si>
    <t>AFP</t>
  </si>
  <si>
    <t>Afp(7.25%)</t>
  </si>
  <si>
    <r>
      <t xml:space="preserve">Tipo 
</t>
    </r>
    <r>
      <rPr>
        <b/>
        <sz val="8"/>
        <color rgb="FF3F3F3F"/>
        <rFont val="Calibri"/>
        <family val="2"/>
        <scheme val="minor"/>
      </rPr>
      <t>(Escribe SEMANAL,QUINCENAL O ANUAL PARA CAMBIAR LA TABLA QUE SE APLICA )</t>
    </r>
  </si>
  <si>
    <t xml:space="preserve">ANUAL </t>
  </si>
  <si>
    <t xml:space="preserve">Salud </t>
  </si>
  <si>
    <t>Educación</t>
  </si>
  <si>
    <t xml:space="preserve">Calculo de Impuesto Sobre la Renta Persona Natural </t>
  </si>
  <si>
    <r>
      <t xml:space="preserve">Cálculo del impuesto de personas naturales, sucesiones o fideicomisos
</t>
    </r>
    <r>
      <rPr>
        <sz val="11"/>
        <color theme="1"/>
        <rFont val="Calibri"/>
        <family val="2"/>
        <scheme val="minor"/>
      </rPr>
      <t>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</si>
  <si>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>Impuesto sobre la Renta</t>
  </si>
  <si>
    <t xml:space="preserve">Renta Retenida </t>
  </si>
  <si>
    <t xml:space="preserve">Sueldo Devengado </t>
  </si>
  <si>
    <t>Deducciones
 en Planilla</t>
  </si>
  <si>
    <t>Deducciones Art 33 LISR</t>
  </si>
  <si>
    <t xml:space="preserve">Total Devolución/a Pagar </t>
  </si>
  <si>
    <t>Nota: Esta plantilla te puede servir para recalcular la renta a un solo empleado, si deseas recalcular para varios empleados visita nuestra web www.contaportable.com</t>
  </si>
  <si>
    <t>Tenemos un software especial para el control de retenciones que puedes bajar gratis</t>
  </si>
  <si>
    <t>Calulador de Renta (VIEJA)</t>
  </si>
  <si>
    <t>Deducciones de gastos médicos y de educación</t>
  </si>
  <si>
    <t>Gastos médicos y de salud</t>
  </si>
  <si>
    <t>Tipo 
(Selecciona o escribe SEMANAL,QUINCENAL O MENSUAL PARA CAMBIAR LA TABLA QUE SE APLICA )</t>
  </si>
  <si>
    <t>Nota: si detectas algún error en la plantilla o tienes dudas sobre su cálculo te estaré muy agradecido de hacermelo saber al siguiente correo: soporte@contaportable.com</t>
  </si>
  <si>
    <t>En cumplimiento al literal e) del decreto ejecutivo no 10, se debe considerar las deducciones de $1,600 a las que tienen derecho las personas asalariadas que ganen $9,100 o menos.</t>
  </si>
  <si>
    <r>
      <t xml:space="preserve">Tabla de Retenciones, Mensual, Quincenal, Semanal
</t>
    </r>
    <r>
      <rPr>
        <sz val="11"/>
        <color theme="1"/>
        <rFont val="Calibri"/>
        <family val="2"/>
        <scheme val="minor"/>
      </rPr>
      <t>Decreto Ejecutivo 10 año 2025 y 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</si>
</sst>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6"/>
      <color theme="4" tint="-0.249977111117893"/>
      <name val="Calibri"/>
      <family val="2"/>
      <scheme val="minor"/>
    </font>
    <font>
      <u/>
      <sz val="18"/>
      <color theme="10"/>
      <name val="Calibri"/>
      <family val="2"/>
    </font>
    <font>
      <b/>
      <sz val="18"/>
      <color theme="1"/>
      <name val="Calibri"/>
      <family val="2"/>
      <scheme val="minor"/>
    </font>
    <font>
      <b/>
      <sz val="8"/>
      <color rgb="FF3F3F3F"/>
      <name val="Calibri"/>
      <family val="2"/>
      <scheme val="minor"/>
    </font>
    <font>
      <sz val="18"/>
      <color theme="1" tint="4.9989318521683403E-2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sz val="12"/>
      <color rgb="FF3F3F3F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6"/>
      <color theme="10"/>
      <name val="Calibri"/>
      <family val="2"/>
    </font>
    <font>
      <sz val="14"/>
      <color theme="1"/>
      <name val="Calibri"/>
      <family val="2"/>
      <scheme val="minor"/>
    </font>
    <font>
      <b/>
      <sz val="7"/>
      <color rgb="FF3F3F3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4" tint="0.59996337778862885"/>
        <bgColor theme="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7" fillId="2" borderId="1" xfId="3" applyFont="1"/>
    <xf numFmtId="164" fontId="7" fillId="2" borderId="1" xfId="3" applyNumberFormat="1" applyFont="1"/>
    <xf numFmtId="0" fontId="7" fillId="2" borderId="3" xfId="3" applyFont="1" applyBorder="1"/>
    <xf numFmtId="164" fontId="7" fillId="2" borderId="4" xfId="3" applyNumberFormat="1" applyFont="1" applyBorder="1"/>
    <xf numFmtId="164" fontId="4" fillId="0" borderId="2" xfId="1" applyFont="1" applyBorder="1"/>
    <xf numFmtId="0" fontId="11" fillId="4" borderId="0" xfId="0" applyFont="1" applyFill="1"/>
    <xf numFmtId="164" fontId="11" fillId="4" borderId="0" xfId="1" applyFont="1" applyFill="1"/>
    <xf numFmtId="9" fontId="11" fillId="4" borderId="0" xfId="2" applyFont="1" applyFill="1"/>
    <xf numFmtId="0" fontId="0" fillId="5" borderId="0" xfId="0" applyFill="1"/>
    <xf numFmtId="164" fontId="0" fillId="5" borderId="0" xfId="1" applyFont="1" applyFill="1"/>
    <xf numFmtId="9" fontId="0" fillId="5" borderId="0" xfId="2" applyFont="1" applyFill="1"/>
    <xf numFmtId="0" fontId="0" fillId="6" borderId="0" xfId="0" applyFill="1"/>
    <xf numFmtId="164" fontId="0" fillId="6" borderId="0" xfId="1" applyFont="1" applyFill="1"/>
    <xf numFmtId="9" fontId="0" fillId="6" borderId="0" xfId="2" applyFont="1" applyFill="1"/>
    <xf numFmtId="0" fontId="0" fillId="7" borderId="0" xfId="0" applyFill="1"/>
    <xf numFmtId="0" fontId="6" fillId="7" borderId="0" xfId="0" applyFont="1" applyFill="1"/>
    <xf numFmtId="0" fontId="17" fillId="2" borderId="1" xfId="3" applyFont="1"/>
    <xf numFmtId="164" fontId="17" fillId="2" borderId="1" xfId="3" applyNumberFormat="1" applyFont="1"/>
    <xf numFmtId="0" fontId="6" fillId="7" borderId="2" xfId="0" applyFont="1" applyFill="1" applyBorder="1"/>
    <xf numFmtId="10" fontId="19" fillId="7" borderId="2" xfId="2" applyNumberFormat="1" applyFont="1" applyFill="1" applyBorder="1"/>
    <xf numFmtId="0" fontId="7" fillId="2" borderId="3" xfId="3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11" fillId="4" borderId="13" xfId="0" applyFont="1" applyFill="1" applyBorder="1"/>
    <xf numFmtId="164" fontId="11" fillId="4" borderId="14" xfId="1" applyFont="1" applyFill="1" applyBorder="1"/>
    <xf numFmtId="9" fontId="11" fillId="4" borderId="14" xfId="2" applyFont="1" applyFill="1" applyBorder="1"/>
    <xf numFmtId="164" fontId="11" fillId="4" borderId="15" xfId="1" applyFont="1" applyFill="1" applyBorder="1"/>
    <xf numFmtId="0" fontId="11" fillId="4" borderId="16" xfId="0" applyFont="1" applyFill="1" applyBorder="1"/>
    <xf numFmtId="164" fontId="11" fillId="4" borderId="0" xfId="1" applyFont="1" applyFill="1" applyBorder="1"/>
    <xf numFmtId="9" fontId="11" fillId="4" borderId="0" xfId="2" applyFont="1" applyFill="1" applyBorder="1"/>
    <xf numFmtId="164" fontId="11" fillId="4" borderId="17" xfId="1" applyFont="1" applyFill="1" applyBorder="1"/>
    <xf numFmtId="0" fontId="11" fillId="4" borderId="18" xfId="0" applyFont="1" applyFill="1" applyBorder="1"/>
    <xf numFmtId="164" fontId="11" fillId="4" borderId="19" xfId="1" applyFont="1" applyFill="1" applyBorder="1"/>
    <xf numFmtId="9" fontId="11" fillId="4" borderId="19" xfId="2" applyFont="1" applyFill="1" applyBorder="1"/>
    <xf numFmtId="164" fontId="11" fillId="4" borderId="20" xfId="1" applyFont="1" applyFill="1" applyBorder="1"/>
    <xf numFmtId="0" fontId="3" fillId="3" borderId="21" xfId="4" applyBorder="1" applyAlignment="1">
      <alignment horizontal="left"/>
    </xf>
    <xf numFmtId="0" fontId="3" fillId="3" borderId="22" xfId="4" applyBorder="1" applyAlignment="1">
      <alignment horizontal="left"/>
    </xf>
    <xf numFmtId="0" fontId="21" fillId="7" borderId="23" xfId="0" applyFont="1" applyFill="1" applyBorder="1"/>
    <xf numFmtId="10" fontId="22" fillId="7" borderId="24" xfId="2" applyNumberFormat="1" applyFont="1" applyFill="1" applyBorder="1"/>
    <xf numFmtId="0" fontId="21" fillId="7" borderId="25" xfId="0" applyFont="1" applyFill="1" applyBorder="1"/>
    <xf numFmtId="10" fontId="22" fillId="7" borderId="26" xfId="2" applyNumberFormat="1" applyFont="1" applyFill="1" applyBorder="1"/>
    <xf numFmtId="0" fontId="7" fillId="2" borderId="27" xfId="3" applyFont="1" applyBorder="1" applyAlignment="1">
      <alignment horizontal="right"/>
    </xf>
    <xf numFmtId="0" fontId="7" fillId="2" borderId="1" xfId="3" applyFont="1" applyAlignment="1">
      <alignment horizontal="right"/>
    </xf>
    <xf numFmtId="164" fontId="0" fillId="7" borderId="0" xfId="0" applyNumberFormat="1" applyFill="1"/>
    <xf numFmtId="0" fontId="15" fillId="7" borderId="0" xfId="5" applyFill="1" applyAlignment="1" applyProtection="1"/>
    <xf numFmtId="0" fontId="18" fillId="7" borderId="0" xfId="5" applyFont="1" applyFill="1" applyAlignment="1" applyProtection="1">
      <alignment horizontal="center"/>
    </xf>
    <xf numFmtId="0" fontId="16" fillId="7" borderId="0" xfId="5" applyFont="1" applyFill="1" applyAlignment="1" applyProtection="1">
      <alignment horizontal="center"/>
    </xf>
    <xf numFmtId="44" fontId="0" fillId="7" borderId="0" xfId="0" applyNumberFormat="1" applyFill="1"/>
    <xf numFmtId="44" fontId="11" fillId="7" borderId="0" xfId="0" applyNumberFormat="1" applyFont="1" applyFill="1"/>
    <xf numFmtId="0" fontId="10" fillId="8" borderId="0" xfId="4" applyFont="1" applyFill="1"/>
    <xf numFmtId="164" fontId="10" fillId="8" borderId="0" xfId="4" applyNumberFormat="1" applyFont="1" applyFill="1"/>
    <xf numFmtId="2" fontId="19" fillId="7" borderId="2" xfId="2" applyNumberFormat="1" applyFont="1" applyFill="1" applyBorder="1"/>
    <xf numFmtId="2" fontId="0" fillId="7" borderId="0" xfId="2" applyNumberFormat="1" applyFont="1" applyFill="1"/>
    <xf numFmtId="10" fontId="19" fillId="7" borderId="0" xfId="2" applyNumberFormat="1" applyFont="1" applyFill="1" applyBorder="1"/>
    <xf numFmtId="2" fontId="0" fillId="7" borderId="0" xfId="0" applyNumberFormat="1" applyFill="1"/>
    <xf numFmtId="2" fontId="0" fillId="7" borderId="0" xfId="2" applyNumberFormat="1" applyFont="1" applyFill="1" applyAlignment="1">
      <alignment wrapText="1"/>
    </xf>
    <xf numFmtId="0" fontId="10" fillId="9" borderId="0" xfId="4" applyFont="1" applyFill="1"/>
    <xf numFmtId="164" fontId="10" fillId="9" borderId="0" xfId="4" applyNumberFormat="1" applyFont="1" applyFill="1"/>
    <xf numFmtId="0" fontId="27" fillId="7" borderId="0" xfId="0" applyFont="1" applyFill="1"/>
    <xf numFmtId="164" fontId="17" fillId="2" borderId="1" xfId="3" applyNumberFormat="1" applyFont="1" applyAlignment="1">
      <alignment wrapText="1"/>
    </xf>
    <xf numFmtId="0" fontId="13" fillId="7" borderId="0" xfId="0" applyFont="1" applyFill="1" applyAlignment="1">
      <alignment horizontal="center"/>
    </xf>
    <xf numFmtId="0" fontId="4" fillId="7" borderId="5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0" fontId="4" fillId="7" borderId="8" xfId="0" applyFont="1" applyFill="1" applyBorder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7" borderId="9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 wrapText="1"/>
    </xf>
    <xf numFmtId="0" fontId="4" fillId="7" borderId="12" xfId="0" applyFont="1" applyFill="1" applyBorder="1" applyAlignment="1">
      <alignment horizontal="center" wrapText="1"/>
    </xf>
    <xf numFmtId="0" fontId="5" fillId="8" borderId="0" xfId="4" applyFont="1" applyFill="1" applyAlignment="1">
      <alignment horizontal="center"/>
    </xf>
    <xf numFmtId="0" fontId="7" fillId="2" borderId="28" xfId="3" applyFont="1" applyBorder="1" applyAlignment="1">
      <alignment horizontal="center"/>
    </xf>
    <xf numFmtId="0" fontId="7" fillId="2" borderId="9" xfId="3" applyFont="1" applyBorder="1" applyAlignment="1">
      <alignment horizontal="center"/>
    </xf>
    <xf numFmtId="0" fontId="17" fillId="2" borderId="3" xfId="3" applyFont="1" applyBorder="1" applyAlignment="1">
      <alignment horizontal="center"/>
    </xf>
    <xf numFmtId="0" fontId="17" fillId="2" borderId="27" xfId="3" applyFont="1" applyBorder="1" applyAlignment="1">
      <alignment horizontal="center"/>
    </xf>
    <xf numFmtId="0" fontId="14" fillId="7" borderId="0" xfId="0" applyFont="1" applyFill="1" applyAlignment="1">
      <alignment horizontal="center" wrapText="1"/>
    </xf>
    <xf numFmtId="0" fontId="27" fillId="7" borderId="0" xfId="0" applyFont="1" applyFill="1" applyAlignment="1">
      <alignment horizontal="center"/>
    </xf>
    <xf numFmtId="0" fontId="26" fillId="0" borderId="0" xfId="5" applyFont="1" applyFill="1" applyAlignment="1" applyProtection="1">
      <alignment horizontal="center"/>
    </xf>
    <xf numFmtId="0" fontId="16" fillId="7" borderId="0" xfId="5" applyFont="1" applyFill="1" applyAlignment="1" applyProtection="1">
      <alignment horizontal="center"/>
    </xf>
    <xf numFmtId="0" fontId="12" fillId="7" borderId="29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23" fillId="2" borderId="32" xfId="3" applyFont="1" applyBorder="1" applyAlignment="1">
      <alignment horizontal="center" wrapText="1"/>
    </xf>
    <xf numFmtId="0" fontId="23" fillId="2" borderId="4" xfId="3" applyFont="1" applyBorder="1" applyAlignment="1">
      <alignment horizontal="center" wrapText="1"/>
    </xf>
    <xf numFmtId="0" fontId="7" fillId="2" borderId="3" xfId="3" applyFont="1" applyBorder="1" applyAlignment="1">
      <alignment horizontal="center"/>
    </xf>
    <xf numFmtId="0" fontId="7" fillId="2" borderId="27" xfId="3" applyFont="1" applyBorder="1" applyAlignment="1">
      <alignment horizontal="center"/>
    </xf>
    <xf numFmtId="0" fontId="3" fillId="3" borderId="11" xfId="4" applyBorder="1" applyAlignment="1">
      <alignment horizontal="center"/>
    </xf>
    <xf numFmtId="0" fontId="24" fillId="3" borderId="11" xfId="4" applyFont="1" applyBorder="1" applyAlignment="1">
      <alignment horizontal="center"/>
    </xf>
    <xf numFmtId="0" fontId="25" fillId="7" borderId="6" xfId="0" applyFont="1" applyFill="1" applyBorder="1" applyAlignment="1">
      <alignment horizontal="center" wrapText="1"/>
    </xf>
    <xf numFmtId="0" fontId="25" fillId="7" borderId="0" xfId="0" applyFont="1" applyFill="1" applyAlignment="1">
      <alignment horizontal="center" wrapText="1"/>
    </xf>
    <xf numFmtId="0" fontId="5" fillId="9" borderId="0" xfId="4" applyFont="1" applyFill="1" applyAlignment="1">
      <alignment horizontal="center"/>
    </xf>
    <xf numFmtId="0" fontId="28" fillId="2" borderId="3" xfId="3" applyFont="1" applyBorder="1" applyAlignment="1">
      <alignment wrapText="1"/>
    </xf>
  </cellXfs>
  <cellStyles count="6">
    <cellStyle name="Énfasis5" xfId="4" builtinId="45"/>
    <cellStyle name="Hipervínculo" xfId="5" builtinId="8"/>
    <cellStyle name="Moneda" xfId="1" builtinId="4"/>
    <cellStyle name="Normal" xfId="0" builtinId="0"/>
    <cellStyle name="Porcentaje" xfId="2" builtinId="5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B05600-EB02-440F-B728-2C87B1D95312}" name="Tabla24" displayName="Tabla24" ref="H7:M63" totalsRowShown="0">
  <tableColumns count="6">
    <tableColumn id="1" xr3:uid="{24503292-5DDB-4D42-A6B5-AC6F5EA68554}" name="Tipo                "/>
    <tableColumn id="2" xr3:uid="{82C68F80-E036-487C-9F3C-520ADCAAA2B8}" name="Desde " dataCellStyle="Moneda"/>
    <tableColumn id="3" xr3:uid="{1B51D9B5-271B-4E9C-A72E-4E129F18E182}" name="Hasta " dataCellStyle="Moneda"/>
    <tableColumn id="4" xr3:uid="{A53EAED0-88F7-4549-AFE5-A3DDEA87ACA9}" name="Cuota Fija " dataCellStyle="Moneda"/>
    <tableColumn id="5" xr3:uid="{E635984A-594B-45A7-A6D4-114D6F92605D}" name="% a Aplicar"/>
    <tableColumn id="6" xr3:uid="{AE767424-B400-44BC-B581-1A5AE3A61556}" name="Sobre  el exceso:" dataCellStyle="Moneda"/>
  </tableColumns>
  <tableStyleInfo name="TableStyleDark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91D3577-5DC3-4016-8973-34A8E85EB2B8}" name="Tabla2256" displayName="Tabla2256" ref="G5:L17" totalsRowShown="0">
  <tableColumns count="6">
    <tableColumn id="1" xr3:uid="{EB615596-9F02-4EA6-BDCB-7933F192E47E}" name="Tipo                "/>
    <tableColumn id="2" xr3:uid="{EB9CF509-EB5A-4239-B582-A378FB249901}" name="Desde " dataCellStyle="Moneda"/>
    <tableColumn id="3" xr3:uid="{AD9B64EF-8437-46F0-8FC5-B37B3DB084C9}" name="Hasta " dataCellStyle="Moneda"/>
    <tableColumn id="4" xr3:uid="{F88E3CF9-EDEA-4DA8-8DB3-664A27D5CD40}" name="Cuota Fija " dataCellStyle="Moneda"/>
    <tableColumn id="5" xr3:uid="{71CDDD3B-56E0-49D5-BEA6-1AF9519EA3AA}" name="% a Aplicar"/>
    <tableColumn id="6" xr3:uid="{BDED89FD-C184-4166-A5EF-C95EEF0DBFA7}" name="Sobre  el exceso:" dataCellStyle="Moneda"/>
  </tableColumns>
  <tableStyleInfo name="TableStyleDark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H7:M19" totalsRowShown="0">
  <tableColumns count="6">
    <tableColumn id="1" xr3:uid="{00000000-0010-0000-0000-000001000000}" name="Tipo                "/>
    <tableColumn id="2" xr3:uid="{00000000-0010-0000-0000-000002000000}" name="Desde " dataCellStyle="Moneda"/>
    <tableColumn id="3" xr3:uid="{00000000-0010-0000-0000-000003000000}" name="Hasta " dataCellStyle="Moneda"/>
    <tableColumn id="4" xr3:uid="{00000000-0010-0000-0000-000004000000}" name="Cuota Fija " dataCellStyle="Moneda"/>
    <tableColumn id="5" xr3:uid="{00000000-0010-0000-0000-000005000000}" name="% a Aplicar"/>
    <tableColumn id="6" xr3:uid="{00000000-0010-0000-0000-000006000000}" name="Sobre  el exceso:" dataCellStyle="Moneda"/>
  </tableColumns>
  <tableStyleInfo name="TableStyleDark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22" displayName="Tabla22" ref="G5:L17" totalsRowShown="0">
  <tableColumns count="6">
    <tableColumn id="1" xr3:uid="{00000000-0010-0000-0100-000001000000}" name="Tipo                "/>
    <tableColumn id="2" xr3:uid="{00000000-0010-0000-0100-000002000000}" name="Desde " dataCellStyle="Moneda"/>
    <tableColumn id="3" xr3:uid="{00000000-0010-0000-0100-000003000000}" name="Hasta " dataCellStyle="Moneda"/>
    <tableColumn id="4" xr3:uid="{00000000-0010-0000-0100-000004000000}" name="Cuota Fija " dataCellStyle="Moneda"/>
    <tableColumn id="5" xr3:uid="{00000000-0010-0000-0100-000005000000}" name="% a Aplicar"/>
    <tableColumn id="6" xr3:uid="{00000000-0010-0000-0100-000006000000}" name="Sobre  el exceso:" dataCellStyle="Moneda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D685991-4E6A-4507-B01D-23091163F6F2}">
  <we:reference id="wa200005502" version="1.0.0.11" store="es-HN" storeType="OMEX"/>
  <we:alternateReferences>
    <we:reference id="wa200005502" version="1.0.0.11" store="" storeType="OMEX"/>
  </we:alternateReferences>
  <we:properties>
    <we:property name="docId" value="&quot;hQGArjLrSXZzLxChnFWWt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://www.facebook.com/contaportable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contaportable.com/descargas/" TargetMode="External"/><Relationship Id="rId1" Type="http://schemas.openxmlformats.org/officeDocument/2006/relationships/hyperlink" Target="https://www.contaportable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ontaportable.com/" TargetMode="External"/><Relationship Id="rId4" Type="http://schemas.openxmlformats.org/officeDocument/2006/relationships/hyperlink" Target="https://www.contaportable.com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aportable.com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www.contaportable.com/" TargetMode="External"/><Relationship Id="rId1" Type="http://schemas.openxmlformats.org/officeDocument/2006/relationships/hyperlink" Target="http://www.facebook.com/contaportable" TargetMode="External"/><Relationship Id="rId6" Type="http://schemas.openxmlformats.org/officeDocument/2006/relationships/table" Target="../tables/table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://www.facebook.com/contaportable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https://www.contaportable.com/descargas/" TargetMode="External"/><Relationship Id="rId1" Type="http://schemas.openxmlformats.org/officeDocument/2006/relationships/hyperlink" Target="https://www.contaportable.com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contaportable.com/" TargetMode="External"/><Relationship Id="rId4" Type="http://schemas.openxmlformats.org/officeDocument/2006/relationships/hyperlink" Target="https://www.contaportable.com/" TargetMode="Externa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contaportable.com/" TargetMode="External"/><Relationship Id="rId1" Type="http://schemas.openxmlformats.org/officeDocument/2006/relationships/hyperlink" Target="http://www.facebook.com/contaportable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2B64-4DB1-49C1-9E5B-102425CEAD73}">
  <sheetPr>
    <tabColor theme="5"/>
  </sheetPr>
  <dimension ref="A1:Q63"/>
  <sheetViews>
    <sheetView zoomScaleNormal="100" workbookViewId="0">
      <selection activeCell="H7" sqref="H7:M11"/>
    </sheetView>
  </sheetViews>
  <sheetFormatPr baseColWidth="10" defaultRowHeight="23.25" x14ac:dyDescent="0.35"/>
  <cols>
    <col min="1" max="1" width="11.42578125" style="15"/>
    <col min="2" max="2" width="18.28515625" style="16" customWidth="1"/>
    <col min="3" max="3" width="24" style="16" customWidth="1"/>
    <col min="4" max="4" width="17.140625" style="16" bestFit="1" customWidth="1"/>
    <col min="5" max="5" width="11.85546875" style="15" bestFit="1" customWidth="1"/>
    <col min="6" max="7" width="11.42578125" style="15"/>
    <col min="8" max="8" width="13.85546875" style="15" customWidth="1"/>
    <col min="9" max="9" width="16.28515625" style="15" customWidth="1"/>
    <col min="10" max="10" width="20.42578125" style="15" customWidth="1"/>
    <col min="11" max="13" width="16.28515625" style="15" customWidth="1"/>
    <col min="14" max="16384" width="11.42578125" style="15"/>
  </cols>
  <sheetData>
    <row r="1" spans="1:13" x14ac:dyDescent="0.35">
      <c r="A1" s="44" t="s">
        <v>36</v>
      </c>
    </row>
    <row r="2" spans="1:13" x14ac:dyDescent="0.35">
      <c r="A2" s="44" t="s">
        <v>37</v>
      </c>
    </row>
    <row r="3" spans="1:13" x14ac:dyDescent="0.35">
      <c r="A3" s="60" t="s">
        <v>28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23.25" customHeight="1" x14ac:dyDescent="0.35">
      <c r="H4" s="61" t="s">
        <v>29</v>
      </c>
      <c r="I4" s="62"/>
      <c r="J4" s="62"/>
      <c r="K4" s="62"/>
      <c r="L4" s="62"/>
      <c r="M4" s="63"/>
    </row>
    <row r="5" spans="1:13" ht="23.25" customHeight="1" x14ac:dyDescent="0.35">
      <c r="B5" s="70" t="s">
        <v>0</v>
      </c>
      <c r="C5" s="70"/>
      <c r="D5" s="70"/>
      <c r="H5" s="64"/>
      <c r="I5" s="65"/>
      <c r="J5" s="65"/>
      <c r="K5" s="65"/>
      <c r="L5" s="65"/>
      <c r="M5" s="66"/>
    </row>
    <row r="6" spans="1:13" ht="21" x14ac:dyDescent="0.35">
      <c r="B6" s="71" t="s">
        <v>32</v>
      </c>
      <c r="C6" s="72"/>
      <c r="D6" s="5">
        <v>6600.01</v>
      </c>
      <c r="H6" s="67"/>
      <c r="I6" s="68"/>
      <c r="J6" s="68"/>
      <c r="K6" s="68"/>
      <c r="L6" s="68"/>
      <c r="M6" s="69"/>
    </row>
    <row r="7" spans="1:13" ht="24" customHeight="1" thickBot="1" x14ac:dyDescent="0.4">
      <c r="B7" s="79" t="s">
        <v>33</v>
      </c>
      <c r="C7" s="41" t="s">
        <v>8</v>
      </c>
      <c r="D7" s="2">
        <f>IF(D6&gt;12000,12000*$K$14,D6*$K$14)</f>
        <v>198.00030000000001</v>
      </c>
      <c r="H7" t="s">
        <v>2</v>
      </c>
      <c r="I7" t="s">
        <v>9</v>
      </c>
      <c r="J7" t="s">
        <v>10</v>
      </c>
      <c r="K7" t="s">
        <v>11</v>
      </c>
      <c r="L7" t="s">
        <v>12</v>
      </c>
      <c r="M7" t="s">
        <v>13</v>
      </c>
    </row>
    <row r="8" spans="1:13" ht="23.25" customHeight="1" x14ac:dyDescent="0.35">
      <c r="B8" s="80"/>
      <c r="C8" s="41" t="s">
        <v>23</v>
      </c>
      <c r="D8" s="2">
        <f>D6*K15</f>
        <v>478.50072499999999</v>
      </c>
      <c r="H8" s="23" t="s">
        <v>25</v>
      </c>
      <c r="I8" s="24">
        <v>0.01</v>
      </c>
      <c r="J8" s="24">
        <v>6600</v>
      </c>
      <c r="K8" s="24">
        <v>0</v>
      </c>
      <c r="L8" s="25">
        <v>0</v>
      </c>
      <c r="M8" s="26">
        <v>0</v>
      </c>
    </row>
    <row r="9" spans="1:13" ht="23.25" customHeight="1" x14ac:dyDescent="0.35">
      <c r="B9" s="81"/>
      <c r="C9" s="41" t="s">
        <v>31</v>
      </c>
      <c r="D9" s="2"/>
      <c r="H9" s="27" t="s">
        <v>25</v>
      </c>
      <c r="I9" s="28">
        <v>6600.01</v>
      </c>
      <c r="J9" s="28">
        <v>9142.86</v>
      </c>
      <c r="K9" s="28">
        <v>212.12</v>
      </c>
      <c r="L9" s="29">
        <v>0.1</v>
      </c>
      <c r="M9" s="30">
        <v>6600</v>
      </c>
    </row>
    <row r="10" spans="1:13" ht="21" x14ac:dyDescent="0.35">
      <c r="B10" s="82" t="s">
        <v>34</v>
      </c>
      <c r="C10" s="42" t="s">
        <v>26</v>
      </c>
      <c r="D10" s="2">
        <v>800</v>
      </c>
      <c r="H10" s="27" t="s">
        <v>25</v>
      </c>
      <c r="I10" s="28">
        <v>9142.8700000000008</v>
      </c>
      <c r="J10" s="28">
        <v>22857.14</v>
      </c>
      <c r="K10" s="28">
        <v>720</v>
      </c>
      <c r="L10" s="29">
        <v>0.2</v>
      </c>
      <c r="M10" s="30">
        <v>9142.86</v>
      </c>
    </row>
    <row r="11" spans="1:13" ht="21.75" thickBot="1" x14ac:dyDescent="0.4">
      <c r="B11" s="83"/>
      <c r="C11" s="42" t="s">
        <v>27</v>
      </c>
      <c r="D11" s="2">
        <v>800</v>
      </c>
      <c r="H11" s="31" t="s">
        <v>25</v>
      </c>
      <c r="I11" s="32">
        <v>22857.15</v>
      </c>
      <c r="J11" s="32">
        <v>1000000000</v>
      </c>
      <c r="K11" s="32">
        <v>3462.86</v>
      </c>
      <c r="L11" s="33">
        <v>0.3</v>
      </c>
      <c r="M11" s="34">
        <v>22857.14</v>
      </c>
    </row>
    <row r="12" spans="1:13" ht="21.75" thickBot="1" x14ac:dyDescent="0.4">
      <c r="B12" s="73" t="s">
        <v>17</v>
      </c>
      <c r="C12" s="74"/>
      <c r="D12" s="18">
        <f>D6-D7-D8-D10-D11</f>
        <v>4323.5089750000006</v>
      </c>
    </row>
    <row r="13" spans="1:13" ht="23.25" customHeight="1" x14ac:dyDescent="0.35">
      <c r="B13" s="84" t="s">
        <v>30</v>
      </c>
      <c r="C13" s="85"/>
      <c r="D13" s="4">
        <f>IF(   AND($D$12&gt;=I8,$D$12&lt;=J8),K8+($D$12-M8)*L8,    IF(AND($D$12&gt;=I9,$D$12&lt;=J9),K9+($D$12-M9)*L9,       IF(AND($D$12&gt;=I10,$D$12&lt;=J10),K10+($D$12-M10)*L10,     IF(AND($D$12&gt;=I11,$D$12&lt;=J11),K11+($D$12-M11)*L11,"NO"))))</f>
        <v>0</v>
      </c>
      <c r="F13" s="43"/>
      <c r="I13" s="43"/>
      <c r="J13" s="35" t="s">
        <v>20</v>
      </c>
      <c r="K13" s="36"/>
    </row>
    <row r="14" spans="1:13" ht="23.25" customHeight="1" x14ac:dyDescent="0.35">
      <c r="B14" s="49" t="s">
        <v>35</v>
      </c>
      <c r="C14" s="49"/>
      <c r="D14" s="50">
        <f>D13-D9</f>
        <v>0</v>
      </c>
      <c r="J14" s="37" t="s">
        <v>21</v>
      </c>
      <c r="K14" s="38">
        <v>0.03</v>
      </c>
    </row>
    <row r="15" spans="1:13" ht="24" thickBot="1" x14ac:dyDescent="0.4">
      <c r="J15" s="39" t="s">
        <v>22</v>
      </c>
      <c r="K15" s="40">
        <v>7.2499999999999995E-2</v>
      </c>
    </row>
    <row r="17" spans="2:17" ht="23.25" customHeight="1" x14ac:dyDescent="0.25">
      <c r="B17" s="75" t="s">
        <v>42</v>
      </c>
      <c r="C17" s="75"/>
      <c r="D17" s="75"/>
    </row>
    <row r="18" spans="2:17" ht="23.25" customHeight="1" x14ac:dyDescent="0.25">
      <c r="B18" s="75"/>
      <c r="C18" s="75"/>
      <c r="D18" s="75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2:17" ht="23.25" customHeight="1" x14ac:dyDescent="0.25">
      <c r="B19" s="75"/>
      <c r="C19" s="75"/>
      <c r="D19" s="75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2:17" ht="18.75" customHeight="1" x14ac:dyDescent="0.35"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2:17" ht="23.25" customHeight="1" x14ac:dyDescent="0.3">
      <c r="B21" s="76" t="s">
        <v>15</v>
      </c>
      <c r="C21" s="76"/>
      <c r="D21" s="76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2:17" ht="23.25" customHeight="1" x14ac:dyDescent="0.35">
      <c r="B22" s="77" t="s">
        <v>19</v>
      </c>
      <c r="C22" s="77"/>
      <c r="D22" s="77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2:17" ht="23.25" customHeight="1" x14ac:dyDescent="0.3">
      <c r="B23" s="78" t="s">
        <v>16</v>
      </c>
      <c r="C23" s="78"/>
      <c r="D23" s="7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2:17" x14ac:dyDescent="0.35"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2:17" x14ac:dyDescent="0.35"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2:17" x14ac:dyDescent="0.35"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2:17" x14ac:dyDescent="0.35"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2:17" x14ac:dyDescent="0.35"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2:17" x14ac:dyDescent="0.35"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2:17" x14ac:dyDescent="0.35"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2:17" x14ac:dyDescent="0.35"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2:17" x14ac:dyDescent="0.35"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8:17" x14ac:dyDescent="0.35"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8:17" x14ac:dyDescent="0.35"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8:17" x14ac:dyDescent="0.35"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spans="8:17" x14ac:dyDescent="0.35"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spans="8:17" x14ac:dyDescent="0.35"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8:17" x14ac:dyDescent="0.35"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8:17" x14ac:dyDescent="0.35"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8:17" x14ac:dyDescent="0.35"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8:17" x14ac:dyDescent="0.35"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spans="8:17" x14ac:dyDescent="0.35"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8:17" x14ac:dyDescent="0.35"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8:17" x14ac:dyDescent="0.35"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8:17" x14ac:dyDescent="0.35"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spans="8:17" x14ac:dyDescent="0.35"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8:17" x14ac:dyDescent="0.35"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8:17" x14ac:dyDescent="0.35"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8:17" x14ac:dyDescent="0.35"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spans="8:17" x14ac:dyDescent="0.35"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spans="8:17" x14ac:dyDescent="0.35"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spans="8:17" x14ac:dyDescent="0.35"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spans="8:17" x14ac:dyDescent="0.35"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spans="8:17" x14ac:dyDescent="0.35"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8:17" x14ac:dyDescent="0.35"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spans="8:17" x14ac:dyDescent="0.35"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spans="8:17" x14ac:dyDescent="0.35"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spans="8:17" x14ac:dyDescent="0.35"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spans="8:17" x14ac:dyDescent="0.35"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spans="8:17" x14ac:dyDescent="0.35"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spans="8:17" x14ac:dyDescent="0.35"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spans="8:17" x14ac:dyDescent="0.35"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spans="8:17" x14ac:dyDescent="0.35">
      <c r="H63" s="48"/>
      <c r="I63" s="48"/>
      <c r="J63" s="48"/>
      <c r="K63" s="48"/>
      <c r="L63" s="48"/>
      <c r="M63" s="48"/>
      <c r="N63" s="48"/>
      <c r="O63" s="48"/>
      <c r="P63" s="48"/>
      <c r="Q63" s="48"/>
    </row>
  </sheetData>
  <mergeCells count="12">
    <mergeCell ref="B17:D19"/>
    <mergeCell ref="B21:D21"/>
    <mergeCell ref="B22:D22"/>
    <mergeCell ref="B23:D23"/>
    <mergeCell ref="B7:B9"/>
    <mergeCell ref="B10:B11"/>
    <mergeCell ref="B13:C13"/>
    <mergeCell ref="A3:M3"/>
    <mergeCell ref="H4:M6"/>
    <mergeCell ref="B5:D5"/>
    <mergeCell ref="B6:C6"/>
    <mergeCell ref="B12:C12"/>
  </mergeCells>
  <hyperlinks>
    <hyperlink ref="A1" r:id="rId1" xr:uid="{C569B018-3FD8-43CE-9073-F9459D9F8B0C}"/>
    <hyperlink ref="A2" r:id="rId2" xr:uid="{AA0A63A0-34CA-41C0-867A-863DF48EBBC5}"/>
    <hyperlink ref="B23" r:id="rId3" xr:uid="{49CEEA47-1CAF-4848-915E-6BE4ADB0C108}"/>
    <hyperlink ref="B20:C20" r:id="rId4" display="https://www.contaportable.com/" xr:uid="{AD962771-1C90-46EA-AF01-D3FFF0D173F7}"/>
    <hyperlink ref="B22" r:id="rId5" xr:uid="{34617394-34A4-4F3E-938B-EE26EB3BE1BE}"/>
  </hyperlinks>
  <pageMargins left="0.7" right="0.7" top="0.75" bottom="0.75" header="0.3" footer="0.3"/>
  <pageSetup paperSize="9" orientation="portrait" r:id="rId6"/>
  <legacyDrawing r:id="rId7"/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4C1F-6D43-48E9-B72D-7EFA608FFBBC}">
  <sheetPr>
    <tabColor theme="5"/>
  </sheetPr>
  <dimension ref="A1:L30"/>
  <sheetViews>
    <sheetView tabSelected="1" zoomScaleNormal="100" workbookViewId="0">
      <selection activeCell="C10" sqref="C10"/>
    </sheetView>
  </sheetViews>
  <sheetFormatPr baseColWidth="10" defaultRowHeight="23.25" x14ac:dyDescent="0.35"/>
  <cols>
    <col min="1" max="1" width="11.42578125" style="15"/>
    <col min="2" max="2" width="34.140625" style="16" bestFit="1" customWidth="1"/>
    <col min="3" max="3" width="17.140625" style="16" bestFit="1" customWidth="1"/>
    <col min="4" max="4" width="11.85546875" style="15" bestFit="1" customWidth="1"/>
    <col min="5" max="6" width="11.42578125" style="15"/>
    <col min="7" max="7" width="13.85546875" style="15" customWidth="1"/>
    <col min="8" max="8" width="16.28515625" style="15" customWidth="1"/>
    <col min="9" max="9" width="22.28515625" style="15" customWidth="1"/>
    <col min="10" max="12" width="16.28515625" style="15" customWidth="1"/>
    <col min="13" max="13" width="11.42578125" style="15"/>
    <col min="14" max="14" width="11.85546875" style="15" bestFit="1" customWidth="1"/>
    <col min="15" max="16384" width="11.42578125" style="15"/>
  </cols>
  <sheetData>
    <row r="1" spans="1:12" x14ac:dyDescent="0.35">
      <c r="A1" s="60" t="s">
        <v>14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35">
      <c r="G2" s="61" t="s">
        <v>44</v>
      </c>
      <c r="H2" s="62"/>
      <c r="I2" s="62"/>
      <c r="J2" s="62"/>
      <c r="K2" s="62"/>
      <c r="L2" s="63"/>
    </row>
    <row r="3" spans="1:12" ht="23.25" customHeight="1" x14ac:dyDescent="0.35">
      <c r="B3" s="70" t="s">
        <v>0</v>
      </c>
      <c r="C3" s="70"/>
      <c r="G3" s="64"/>
      <c r="H3" s="65"/>
      <c r="I3" s="65"/>
      <c r="J3" s="65"/>
      <c r="K3" s="65"/>
      <c r="L3" s="66"/>
    </row>
    <row r="4" spans="1:12" ht="21" x14ac:dyDescent="0.35">
      <c r="B4" s="3" t="s">
        <v>1</v>
      </c>
      <c r="C4" s="5">
        <v>995</v>
      </c>
      <c r="G4" s="67"/>
      <c r="H4" s="68"/>
      <c r="I4" s="68"/>
      <c r="J4" s="68"/>
      <c r="K4" s="68"/>
      <c r="L4" s="69"/>
    </row>
    <row r="5" spans="1:12" ht="39" customHeight="1" x14ac:dyDescent="0.25">
      <c r="B5" s="91" t="s">
        <v>41</v>
      </c>
      <c r="C5" s="22" t="s">
        <v>4</v>
      </c>
      <c r="G5" t="s">
        <v>2</v>
      </c>
      <c r="H5" t="s">
        <v>9</v>
      </c>
      <c r="I5" t="s">
        <v>10</v>
      </c>
      <c r="J5" t="s">
        <v>11</v>
      </c>
      <c r="K5" t="s">
        <v>12</v>
      </c>
      <c r="L5" t="s">
        <v>13</v>
      </c>
    </row>
    <row r="6" spans="1:12" ht="21" x14ac:dyDescent="0.35">
      <c r="B6" s="1" t="s">
        <v>8</v>
      </c>
      <c r="C6" s="2">
        <f>IF(C5="SEMANAL",IF(C4&gt;250,250*$J$20,C4*$J$20),IF(C5="QUINCENAL",IF(C4&gt;500,500*$J$20,C4*$J$20),IF(C5="MENSUAL",IF(C4&gt;1000,1000*$J$20,C4*$J$20),0)))</f>
        <v>29.849999999999998</v>
      </c>
      <c r="G6" s="6" t="s">
        <v>3</v>
      </c>
      <c r="H6" s="7">
        <v>0.01</v>
      </c>
      <c r="I6" s="7">
        <v>137.5</v>
      </c>
      <c r="J6" s="7">
        <v>0</v>
      </c>
      <c r="K6" s="8">
        <v>0</v>
      </c>
      <c r="L6" s="7">
        <v>0</v>
      </c>
    </row>
    <row r="7" spans="1:12" ht="21" x14ac:dyDescent="0.35">
      <c r="B7" s="1" t="s">
        <v>23</v>
      </c>
      <c r="C7" s="2">
        <f>C4*J21</f>
        <v>72.137499999999989</v>
      </c>
      <c r="G7" s="6" t="s">
        <v>3</v>
      </c>
      <c r="H7" s="7">
        <v>137.51</v>
      </c>
      <c r="I7" s="7">
        <v>223.80958333333334</v>
      </c>
      <c r="J7" s="7">
        <v>4.42</v>
      </c>
      <c r="K7" s="8">
        <v>0.1</v>
      </c>
      <c r="L7" s="7">
        <v>137.5</v>
      </c>
    </row>
    <row r="8" spans="1:12" ht="21" x14ac:dyDescent="0.35">
      <c r="B8" s="17" t="s">
        <v>40</v>
      </c>
      <c r="C8" s="59">
        <f>IF($C$5="MENSUAL",IF(AND(($C$4-$C$6-$C$7)&gt;=H15,($C$4-$C$6-$C$7)&lt;=I15),GasMedEducMensual,0),IF($C$5="QUINCENAL",IF(AND(($C$4-$C$6-$C$7)&gt;=H11,($C$4-$C$6-$C$7)&lt;=I11),GasMedEducQuincenal,0),
IF($C$5="SEMANAL",IF(AND(($C$4-$C$6-$C$7)&gt;=H7,($C$4-$C$6-$C$7)&lt;=I7),GasMedEducSemanal,0),0)))</f>
        <v>133.33000000000001</v>
      </c>
      <c r="D8" s="52"/>
      <c r="E8" s="52"/>
      <c r="F8" s="54"/>
      <c r="G8" s="6" t="s">
        <v>3</v>
      </c>
      <c r="H8" s="7">
        <v>223.82</v>
      </c>
      <c r="I8" s="7">
        <v>509.52</v>
      </c>
      <c r="J8" s="7">
        <v>15</v>
      </c>
      <c r="K8" s="8">
        <v>0.2</v>
      </c>
      <c r="L8" s="7">
        <v>223.81</v>
      </c>
    </row>
    <row r="9" spans="1:12" ht="21" x14ac:dyDescent="0.35">
      <c r="B9" s="17" t="s">
        <v>17</v>
      </c>
      <c r="C9" s="18">
        <f>C4-C6-C7-C8</f>
        <v>759.6825</v>
      </c>
      <c r="D9" s="55"/>
      <c r="G9" s="6" t="s">
        <v>3</v>
      </c>
      <c r="H9" s="7">
        <v>509.53</v>
      </c>
      <c r="I9" s="7">
        <v>1000000000</v>
      </c>
      <c r="J9" s="7">
        <v>72.14</v>
      </c>
      <c r="K9" s="8">
        <v>0.3</v>
      </c>
      <c r="L9" s="7">
        <v>509.53</v>
      </c>
    </row>
    <row r="10" spans="1:12" ht="21" x14ac:dyDescent="0.35">
      <c r="B10" s="1" t="s">
        <v>6</v>
      </c>
      <c r="C10" s="4">
        <f>IF(C5="SEMANAL",IF(AND($C$9&gt;=H6,$C$9&lt;=I6),J6+($C$9-L6)*K6,IF(AND($C$9&gt;=H7,$C$9&lt;=I7),J7+($C$9-L7)*K7,IF(AND($C$9&gt;=H8,$C$9&lt;=I8),J8+($C$9-L8)*K8,IF(AND($C$9&gt;=H9,$C$9&lt;=I9),J9+($C$9-L9)*K9,"NO")))),IF(C5="QUINCENAL",IF(AND($C$9&gt;=H10,$C$9&lt;=I10),0,IF(AND($C$9&gt;=H11,$C$9&lt;=I11),J11+($C$9-L11)*K11,IF(AND($C$9&gt;=H12,$C$9&lt;=I12),J12+($C$9-L12)*K12,IF(AND($C$9&gt;=H13,$C$9&lt;=I13),J13+($C$9-L13)*K13,"NO")))),IF(AND($C$9&gt;=H14,$C$9&lt;=I14),0,IF(AND($C$9&gt;=H15,$C$9&lt;=I15),J15+($C$9-L15)*K15,IF(AND($C$9&gt;=H16,$C$9&lt;=I16),J16+($C$9-L16)*K16,IF(AND($C$9&gt;=H17,$C$9&lt;=I17),J17+($C$9-L17)*K17,"NO"))))))</f>
        <v>38.638249999999999</v>
      </c>
      <c r="D10" s="52"/>
      <c r="G10" s="9" t="s">
        <v>5</v>
      </c>
      <c r="H10" s="10">
        <v>0</v>
      </c>
      <c r="I10" s="10">
        <v>275</v>
      </c>
      <c r="J10" s="10">
        <v>0</v>
      </c>
      <c r="K10" s="11">
        <v>0</v>
      </c>
      <c r="L10" s="10">
        <v>0</v>
      </c>
    </row>
    <row r="11" spans="1:12" ht="23.25" customHeight="1" x14ac:dyDescent="0.35">
      <c r="B11" s="49" t="s">
        <v>7</v>
      </c>
      <c r="C11" s="50">
        <f>C9-C10</f>
        <v>721.04425000000003</v>
      </c>
      <c r="G11" s="9" t="s">
        <v>5</v>
      </c>
      <c r="H11" s="10">
        <v>275.01</v>
      </c>
      <c r="I11" s="10">
        <v>447.61916666666667</v>
      </c>
      <c r="J11" s="10">
        <v>8.83</v>
      </c>
      <c r="K11" s="11">
        <v>0.1</v>
      </c>
      <c r="L11" s="10">
        <v>275</v>
      </c>
    </row>
    <row r="12" spans="1:12" ht="23.25" customHeight="1" x14ac:dyDescent="0.35">
      <c r="G12" s="9" t="s">
        <v>5</v>
      </c>
      <c r="H12" s="10">
        <v>447.63</v>
      </c>
      <c r="I12" s="10">
        <v>1019.0475</v>
      </c>
      <c r="J12" s="10">
        <v>30</v>
      </c>
      <c r="K12" s="11">
        <v>0.2</v>
      </c>
      <c r="L12" s="10">
        <v>447.62</v>
      </c>
    </row>
    <row r="13" spans="1:12" ht="15" customHeight="1" x14ac:dyDescent="0.25">
      <c r="B13" s="75" t="s">
        <v>42</v>
      </c>
      <c r="C13" s="75"/>
      <c r="E13" s="47"/>
      <c r="G13" s="9" t="s">
        <v>5</v>
      </c>
      <c r="H13" s="10">
        <v>1019.06</v>
      </c>
      <c r="I13" s="10">
        <v>1000000000</v>
      </c>
      <c r="J13" s="10">
        <v>144.28</v>
      </c>
      <c r="K13" s="11">
        <v>0.3</v>
      </c>
      <c r="L13" s="10">
        <v>1019.05</v>
      </c>
    </row>
    <row r="14" spans="1:12" ht="15" x14ac:dyDescent="0.25">
      <c r="B14" s="75"/>
      <c r="C14" s="75"/>
      <c r="G14" s="12" t="s">
        <v>4</v>
      </c>
      <c r="H14" s="13">
        <v>0</v>
      </c>
      <c r="I14" s="13">
        <v>550</v>
      </c>
      <c r="J14" s="13">
        <v>0</v>
      </c>
      <c r="K14" s="14">
        <v>0</v>
      </c>
      <c r="L14" s="13">
        <v>0</v>
      </c>
    </row>
    <row r="15" spans="1:12" ht="23.25" customHeight="1" x14ac:dyDescent="0.25">
      <c r="B15" s="75"/>
      <c r="C15" s="75"/>
      <c r="G15" s="12" t="s">
        <v>4</v>
      </c>
      <c r="H15" s="13">
        <v>550.01</v>
      </c>
      <c r="I15" s="13">
        <v>895.23833333333334</v>
      </c>
      <c r="J15" s="13">
        <v>17.670000000000002</v>
      </c>
      <c r="K15" s="14">
        <v>0.1</v>
      </c>
      <c r="L15" s="13">
        <v>550</v>
      </c>
    </row>
    <row r="16" spans="1:12" ht="23.25" customHeight="1" x14ac:dyDescent="0.35">
      <c r="D16" s="45"/>
      <c r="G16" s="12" t="s">
        <v>4</v>
      </c>
      <c r="H16" s="13">
        <v>895.25</v>
      </c>
      <c r="I16" s="13">
        <v>2038.095</v>
      </c>
      <c r="J16" s="13">
        <v>60</v>
      </c>
      <c r="K16" s="14">
        <v>0.2</v>
      </c>
      <c r="L16" s="13">
        <v>895.24</v>
      </c>
    </row>
    <row r="17" spans="2:12" ht="23.25" customHeight="1" x14ac:dyDescent="0.3">
      <c r="B17" s="76" t="s">
        <v>15</v>
      </c>
      <c r="C17" s="76"/>
      <c r="D17" s="46"/>
      <c r="G17" s="12" t="s">
        <v>4</v>
      </c>
      <c r="H17" s="13">
        <v>2038.11</v>
      </c>
      <c r="I17" s="13">
        <v>1000000000</v>
      </c>
      <c r="J17" s="13">
        <v>288.57166666666666</v>
      </c>
      <c r="K17" s="14">
        <v>0.3</v>
      </c>
      <c r="L17" s="13">
        <v>2038.1</v>
      </c>
    </row>
    <row r="18" spans="2:12" ht="18.75" customHeight="1" x14ac:dyDescent="0.35">
      <c r="B18" s="77" t="s">
        <v>19</v>
      </c>
      <c r="C18" s="77"/>
    </row>
    <row r="19" spans="2:12" ht="18.75" x14ac:dyDescent="0.3">
      <c r="B19" s="78" t="s">
        <v>16</v>
      </c>
      <c r="C19" s="78"/>
      <c r="I19" s="86" t="s">
        <v>20</v>
      </c>
      <c r="J19" s="86"/>
    </row>
    <row r="20" spans="2:12" x14ac:dyDescent="0.35">
      <c r="I20" s="19" t="s">
        <v>21</v>
      </c>
      <c r="J20" s="20">
        <v>0.03</v>
      </c>
    </row>
    <row r="21" spans="2:12" x14ac:dyDescent="0.35">
      <c r="I21" s="19" t="s">
        <v>22</v>
      </c>
      <c r="J21" s="20">
        <v>7.2499999999999995E-2</v>
      </c>
    </row>
    <row r="22" spans="2:12" x14ac:dyDescent="0.35">
      <c r="I22" s="16"/>
      <c r="J22" s="53"/>
    </row>
    <row r="24" spans="2:12" x14ac:dyDescent="0.35">
      <c r="I24" s="87" t="s">
        <v>39</v>
      </c>
      <c r="J24" s="87"/>
    </row>
    <row r="25" spans="2:12" x14ac:dyDescent="0.35">
      <c r="I25" s="19" t="s">
        <v>4</v>
      </c>
      <c r="J25" s="51">
        <f>ROUND(1600/12,2)</f>
        <v>133.33000000000001</v>
      </c>
    </row>
    <row r="26" spans="2:12" x14ac:dyDescent="0.35">
      <c r="I26" s="19" t="s">
        <v>5</v>
      </c>
      <c r="J26" s="51">
        <f>ROUND(J25/2,2)</f>
        <v>66.67</v>
      </c>
    </row>
    <row r="27" spans="2:12" x14ac:dyDescent="0.35">
      <c r="I27" s="19" t="s">
        <v>3</v>
      </c>
      <c r="J27" s="51">
        <f>ROUND(J26/2,2)</f>
        <v>33.340000000000003</v>
      </c>
    </row>
    <row r="28" spans="2:12" x14ac:dyDescent="0.35">
      <c r="I28" s="88" t="s">
        <v>43</v>
      </c>
      <c r="J28" s="88"/>
    </row>
    <row r="29" spans="2:12" x14ac:dyDescent="0.35">
      <c r="I29" s="89"/>
      <c r="J29" s="89"/>
    </row>
    <row r="30" spans="2:12" x14ac:dyDescent="0.35">
      <c r="I30" s="89"/>
      <c r="J30" s="89"/>
    </row>
  </sheetData>
  <mergeCells count="10">
    <mergeCell ref="I19:J19"/>
    <mergeCell ref="I24:J24"/>
    <mergeCell ref="I28:J30"/>
    <mergeCell ref="B19:C19"/>
    <mergeCell ref="B18:C18"/>
    <mergeCell ref="B13:C15"/>
    <mergeCell ref="B17:C17"/>
    <mergeCell ref="A1:L1"/>
    <mergeCell ref="G2:L4"/>
    <mergeCell ref="B3:C3"/>
  </mergeCells>
  <dataValidations count="1">
    <dataValidation type="list" allowBlank="1" showInputMessage="1" showErrorMessage="1" sqref="C5" xr:uid="{7A974254-9BAD-407C-AAAF-75DD697C6962}">
      <formula1>"MENSUAL,QUINCENAL,SEMANAL"</formula1>
    </dataValidation>
  </dataValidations>
  <hyperlinks>
    <hyperlink ref="B19" r:id="rId1" xr:uid="{6BC9F3F8-D9E1-4B49-9BF8-F61B38C99B16}"/>
    <hyperlink ref="B16:D16" r:id="rId2" display="https://www.contaportable.com/" xr:uid="{1924176C-4DF1-4B6E-9738-656EA4864DF3}"/>
    <hyperlink ref="B18" r:id="rId3" xr:uid="{D400CFD0-33A0-4395-93BA-5919D437FAD8}"/>
  </hyperlinks>
  <pageMargins left="0.7" right="0.7" top="0.75" bottom="0.75" header="0.3" footer="0.3"/>
  <pageSetup paperSize="9" orientation="portrait" horizontalDpi="0" verticalDpi="0" r:id="rId4"/>
  <legacy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zoomScaleNormal="100" workbookViewId="0">
      <selection activeCell="A3" sqref="A3:M3"/>
    </sheetView>
  </sheetViews>
  <sheetFormatPr baseColWidth="10" defaultRowHeight="23.25" x14ac:dyDescent="0.35"/>
  <cols>
    <col min="1" max="1" width="11.42578125" style="15"/>
    <col min="2" max="2" width="18.28515625" style="16" customWidth="1"/>
    <col min="3" max="3" width="24" style="16" customWidth="1"/>
    <col min="4" max="4" width="17.140625" style="16" bestFit="1" customWidth="1"/>
    <col min="5" max="5" width="11.85546875" style="15" bestFit="1" customWidth="1"/>
    <col min="6" max="7" width="11.42578125" style="15"/>
    <col min="8" max="8" width="13.85546875" style="15" customWidth="1"/>
    <col min="9" max="13" width="16.28515625" style="15" customWidth="1"/>
    <col min="14" max="14" width="11.42578125" style="15"/>
    <col min="15" max="15" width="11.85546875" style="15" bestFit="1" customWidth="1"/>
    <col min="16" max="16384" width="11.42578125" style="15"/>
  </cols>
  <sheetData>
    <row r="1" spans="1:13" x14ac:dyDescent="0.35">
      <c r="A1" s="44" t="s">
        <v>36</v>
      </c>
    </row>
    <row r="2" spans="1:13" x14ac:dyDescent="0.35">
      <c r="A2" s="44" t="s">
        <v>37</v>
      </c>
    </row>
    <row r="3" spans="1:13" x14ac:dyDescent="0.35">
      <c r="A3" s="60" t="s">
        <v>28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35">
      <c r="H4" s="61" t="s">
        <v>29</v>
      </c>
      <c r="I4" s="62"/>
      <c r="J4" s="62"/>
      <c r="K4" s="62"/>
      <c r="L4" s="62"/>
      <c r="M4" s="63"/>
    </row>
    <row r="5" spans="1:13" ht="23.25" customHeight="1" x14ac:dyDescent="0.35">
      <c r="B5" s="90" t="s">
        <v>0</v>
      </c>
      <c r="C5" s="90"/>
      <c r="D5" s="90"/>
      <c r="H5" s="64"/>
      <c r="I5" s="65"/>
      <c r="J5" s="65"/>
      <c r="K5" s="65"/>
      <c r="L5" s="65"/>
      <c r="M5" s="66"/>
    </row>
    <row r="6" spans="1:13" ht="21" x14ac:dyDescent="0.35">
      <c r="B6" s="71" t="s">
        <v>32</v>
      </c>
      <c r="C6" s="72"/>
      <c r="D6" s="5">
        <v>12000</v>
      </c>
      <c r="H6" s="67"/>
      <c r="I6" s="68"/>
      <c r="J6" s="68"/>
      <c r="K6" s="68"/>
      <c r="L6" s="68"/>
      <c r="M6" s="69"/>
    </row>
    <row r="7" spans="1:13" ht="24" customHeight="1" thickBot="1" x14ac:dyDescent="0.4">
      <c r="B7" s="79" t="s">
        <v>33</v>
      </c>
      <c r="C7" s="41" t="s">
        <v>8</v>
      </c>
      <c r="D7" s="2">
        <f>IF(D6&gt;12000,12000*$K$14,D6*$K$14)</f>
        <v>360</v>
      </c>
      <c r="H7" t="s">
        <v>2</v>
      </c>
      <c r="I7" t="s">
        <v>9</v>
      </c>
      <c r="J7" t="s">
        <v>10</v>
      </c>
      <c r="K7" t="s">
        <v>11</v>
      </c>
      <c r="L7" t="s">
        <v>12</v>
      </c>
      <c r="M7" t="s">
        <v>13</v>
      </c>
    </row>
    <row r="8" spans="1:13" ht="23.25" customHeight="1" x14ac:dyDescent="0.35">
      <c r="B8" s="80"/>
      <c r="C8" s="41" t="s">
        <v>23</v>
      </c>
      <c r="D8" s="2">
        <f>D6*K15</f>
        <v>869.99999999999989</v>
      </c>
      <c r="H8" s="23" t="s">
        <v>25</v>
      </c>
      <c r="I8" s="24">
        <v>0.01</v>
      </c>
      <c r="J8" s="24">
        <v>4064</v>
      </c>
      <c r="K8" s="24">
        <v>0</v>
      </c>
      <c r="L8" s="25">
        <v>0</v>
      </c>
      <c r="M8" s="26">
        <v>0</v>
      </c>
    </row>
    <row r="9" spans="1:13" ht="23.25" customHeight="1" x14ac:dyDescent="0.35">
      <c r="B9" s="81"/>
      <c r="C9" s="41" t="s">
        <v>31</v>
      </c>
      <c r="D9" s="2"/>
      <c r="H9" s="27" t="s">
        <v>25</v>
      </c>
      <c r="I9" s="28">
        <v>4064.01</v>
      </c>
      <c r="J9" s="28">
        <v>9142.86</v>
      </c>
      <c r="K9" s="28">
        <v>212.12</v>
      </c>
      <c r="L9" s="29">
        <v>0.1</v>
      </c>
      <c r="M9" s="30">
        <v>4064</v>
      </c>
    </row>
    <row r="10" spans="1:13" ht="21" x14ac:dyDescent="0.35">
      <c r="B10" s="82" t="s">
        <v>34</v>
      </c>
      <c r="C10" s="42" t="s">
        <v>26</v>
      </c>
      <c r="D10" s="2">
        <v>800</v>
      </c>
      <c r="H10" s="27" t="s">
        <v>25</v>
      </c>
      <c r="I10" s="28">
        <v>9142.8700000000008</v>
      </c>
      <c r="J10" s="28">
        <v>22857.14</v>
      </c>
      <c r="K10" s="28">
        <v>720</v>
      </c>
      <c r="L10" s="29">
        <v>0.2</v>
      </c>
      <c r="M10" s="30">
        <v>9142.86</v>
      </c>
    </row>
    <row r="11" spans="1:13" ht="21.75" thickBot="1" x14ac:dyDescent="0.4">
      <c r="B11" s="83"/>
      <c r="C11" s="42" t="s">
        <v>27</v>
      </c>
      <c r="D11" s="2">
        <v>800</v>
      </c>
      <c r="H11" s="31" t="s">
        <v>25</v>
      </c>
      <c r="I11" s="32">
        <v>22857.15</v>
      </c>
      <c r="J11" s="32">
        <v>1000000000</v>
      </c>
      <c r="K11" s="32">
        <v>3462.86</v>
      </c>
      <c r="L11" s="33">
        <v>0.3</v>
      </c>
      <c r="M11" s="34">
        <v>22857.14</v>
      </c>
    </row>
    <row r="12" spans="1:13" ht="21.75" thickBot="1" x14ac:dyDescent="0.4">
      <c r="B12" s="73" t="s">
        <v>17</v>
      </c>
      <c r="C12" s="74"/>
      <c r="D12" s="18">
        <f>D6-D7-D8-D10-D11</f>
        <v>9170</v>
      </c>
    </row>
    <row r="13" spans="1:13" ht="23.25" customHeight="1" x14ac:dyDescent="0.35">
      <c r="B13" s="84" t="s">
        <v>30</v>
      </c>
      <c r="C13" s="85"/>
      <c r="D13" s="4">
        <f>IF(   AND($D$12&gt;=I8,$D$12&lt;=J8),K8+($D$12-M8)*L8,    IF(AND($D$12&gt;=I9,$D$12&lt;=J9),K9+($D$12-M9)*L9,       IF(AND($D$12&gt;=I10,$D$12&lt;=J10),K10+($D$12-M10)*L10,     IF(AND($D$12&gt;=I11,$D$12&lt;=J11),K11+($D$12-M11)*L11,"NO"))))</f>
        <v>725.42799999999988</v>
      </c>
      <c r="F13" s="43"/>
      <c r="I13" s="43"/>
      <c r="J13" s="35" t="s">
        <v>20</v>
      </c>
      <c r="K13" s="36"/>
    </row>
    <row r="14" spans="1:13" ht="23.25" customHeight="1" x14ac:dyDescent="0.35">
      <c r="B14" s="56" t="s">
        <v>35</v>
      </c>
      <c r="C14" s="56"/>
      <c r="D14" s="57">
        <f>D13-D9</f>
        <v>725.42799999999988</v>
      </c>
      <c r="J14" s="37" t="s">
        <v>21</v>
      </c>
      <c r="K14" s="38">
        <v>0.03</v>
      </c>
    </row>
    <row r="15" spans="1:13" ht="24" thickBot="1" x14ac:dyDescent="0.4">
      <c r="J15" s="39" t="s">
        <v>22</v>
      </c>
      <c r="K15" s="40">
        <v>7.2499999999999995E-2</v>
      </c>
    </row>
    <row r="16" spans="1:13" ht="23.25" customHeight="1" x14ac:dyDescent="0.25">
      <c r="B16" s="75" t="s">
        <v>42</v>
      </c>
      <c r="C16" s="75"/>
      <c r="D16" s="75"/>
    </row>
    <row r="17" spans="2:4" ht="23.25" customHeight="1" x14ac:dyDescent="0.25">
      <c r="B17" s="75"/>
      <c r="C17" s="75"/>
      <c r="D17" s="75"/>
    </row>
    <row r="18" spans="2:4" ht="23.25" customHeight="1" x14ac:dyDescent="0.25">
      <c r="B18" s="75"/>
      <c r="C18" s="75"/>
      <c r="D18" s="75"/>
    </row>
    <row r="19" spans="2:4" ht="23.25" customHeight="1" x14ac:dyDescent="0.35"/>
    <row r="20" spans="2:4" ht="18.75" customHeight="1" x14ac:dyDescent="0.35">
      <c r="B20" s="58" t="s">
        <v>15</v>
      </c>
      <c r="C20" s="58"/>
    </row>
    <row r="21" spans="2:4" x14ac:dyDescent="0.35">
      <c r="B21" s="77" t="s">
        <v>19</v>
      </c>
      <c r="C21" s="77"/>
    </row>
    <row r="22" spans="2:4" x14ac:dyDescent="0.35">
      <c r="B22" s="78" t="s">
        <v>16</v>
      </c>
      <c r="C22" s="78"/>
    </row>
  </sheetData>
  <mergeCells count="11">
    <mergeCell ref="A3:M3"/>
    <mergeCell ref="B5:D5"/>
    <mergeCell ref="H4:M6"/>
    <mergeCell ref="B6:C6"/>
    <mergeCell ref="B7:B9"/>
    <mergeCell ref="B10:B11"/>
    <mergeCell ref="B12:C12"/>
    <mergeCell ref="B13:C13"/>
    <mergeCell ref="B21:C21"/>
    <mergeCell ref="B22:C22"/>
    <mergeCell ref="B16:D18"/>
  </mergeCells>
  <hyperlinks>
    <hyperlink ref="A1" r:id="rId1" xr:uid="{00000000-0004-0000-0000-000003000000}"/>
    <hyperlink ref="A2" r:id="rId2" xr:uid="{00000000-0004-0000-0000-000004000000}"/>
    <hyperlink ref="B22" r:id="rId3" xr:uid="{E499CF41-23FD-4A64-B046-17CBF12587E0}"/>
    <hyperlink ref="B19:C19" r:id="rId4" display="https://www.contaportable.com/" xr:uid="{10D49CB6-0EE3-4885-88D9-CF38317B8216}"/>
    <hyperlink ref="B21" r:id="rId5" xr:uid="{AD0FDC5E-944E-4472-A3B3-440CD640BCAF}"/>
  </hyperlinks>
  <pageMargins left="0.7" right="0.7" top="0.75" bottom="0.75" header="0.3" footer="0.3"/>
  <pageSetup paperSize="9" orientation="portrait" r:id="rId6"/>
  <legacyDrawing r:id="rId7"/>
  <tableParts count="1"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zoomScaleNormal="100" workbookViewId="0">
      <selection activeCell="F12" sqref="F12"/>
    </sheetView>
  </sheetViews>
  <sheetFormatPr baseColWidth="10" defaultRowHeight="23.25" x14ac:dyDescent="0.35"/>
  <cols>
    <col min="1" max="1" width="11.42578125" style="15"/>
    <col min="2" max="2" width="29.42578125" style="16" bestFit="1" customWidth="1"/>
    <col min="3" max="3" width="17.140625" style="16" bestFit="1" customWidth="1"/>
    <col min="4" max="4" width="11.85546875" style="15" bestFit="1" customWidth="1"/>
    <col min="5" max="6" width="11.42578125" style="15"/>
    <col min="7" max="7" width="13.85546875" style="15" customWidth="1"/>
    <col min="8" max="8" width="16.28515625" style="15" customWidth="1"/>
    <col min="9" max="9" width="22.28515625" style="15" customWidth="1"/>
    <col min="10" max="12" width="16.28515625" style="15" customWidth="1"/>
    <col min="13" max="13" width="11.42578125" style="15"/>
    <col min="14" max="14" width="11.85546875" style="15" bestFit="1" customWidth="1"/>
    <col min="15" max="16384" width="11.42578125" style="15"/>
  </cols>
  <sheetData>
    <row r="1" spans="1:12" x14ac:dyDescent="0.35">
      <c r="A1" s="60" t="s">
        <v>14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35">
      <c r="G2" s="61" t="s">
        <v>18</v>
      </c>
      <c r="H2" s="62"/>
      <c r="I2" s="62"/>
      <c r="J2" s="62"/>
      <c r="K2" s="62"/>
      <c r="L2" s="63"/>
    </row>
    <row r="3" spans="1:12" ht="23.25" customHeight="1" x14ac:dyDescent="0.35">
      <c r="B3" s="90" t="s">
        <v>38</v>
      </c>
      <c r="C3" s="90"/>
      <c r="G3" s="64"/>
      <c r="H3" s="65"/>
      <c r="I3" s="65"/>
      <c r="J3" s="65"/>
      <c r="K3" s="65"/>
      <c r="L3" s="66"/>
    </row>
    <row r="4" spans="1:12" ht="21" x14ac:dyDescent="0.35">
      <c r="B4" s="3" t="s">
        <v>1</v>
      </c>
      <c r="C4" s="5">
        <v>857</v>
      </c>
      <c r="G4" s="67"/>
      <c r="H4" s="68"/>
      <c r="I4" s="68"/>
      <c r="J4" s="68"/>
      <c r="K4" s="68"/>
      <c r="L4" s="69"/>
    </row>
    <row r="5" spans="1:12" ht="44.25" x14ac:dyDescent="0.25">
      <c r="B5" s="21" t="s">
        <v>24</v>
      </c>
      <c r="C5" s="22" t="s">
        <v>4</v>
      </c>
      <c r="G5" t="s">
        <v>2</v>
      </c>
      <c r="H5" t="s">
        <v>9</v>
      </c>
      <c r="I5" t="s">
        <v>10</v>
      </c>
      <c r="J5" t="s">
        <v>11</v>
      </c>
      <c r="K5" t="s">
        <v>12</v>
      </c>
      <c r="L5" t="s">
        <v>13</v>
      </c>
    </row>
    <row r="6" spans="1:12" ht="21" x14ac:dyDescent="0.35">
      <c r="B6" s="1" t="s">
        <v>8</v>
      </c>
      <c r="C6" s="2">
        <f>IF(C5="SEMANAL",IF(C4&gt;250,250*$J$20,C4*$J$20),IF(C5="QUINCENAL",IF(C4&gt;500,500*$J$20,C4*$J$20),IF(C5="MENSUAL",IF(C4&gt;1000,1000*$J$20,C4*$J$20),0)))</f>
        <v>25.709999999999997</v>
      </c>
      <c r="G6" s="6" t="s">
        <v>3</v>
      </c>
      <c r="H6" s="7">
        <v>0.01</v>
      </c>
      <c r="I6" s="7">
        <v>118</v>
      </c>
      <c r="J6" s="7">
        <v>0</v>
      </c>
      <c r="K6" s="8">
        <v>0</v>
      </c>
      <c r="L6" s="7">
        <v>0</v>
      </c>
    </row>
    <row r="7" spans="1:12" ht="21" x14ac:dyDescent="0.35">
      <c r="B7" s="1" t="s">
        <v>23</v>
      </c>
      <c r="C7" s="2">
        <f>C4*J21</f>
        <v>62.132499999999993</v>
      </c>
      <c r="G7" s="6" t="s">
        <v>3</v>
      </c>
      <c r="H7" s="7">
        <v>118.01</v>
      </c>
      <c r="I7" s="7">
        <v>223.81</v>
      </c>
      <c r="J7" s="7">
        <v>4.42</v>
      </c>
      <c r="K7" s="8">
        <v>0.1</v>
      </c>
      <c r="L7" s="7">
        <v>118</v>
      </c>
    </row>
    <row r="8" spans="1:12" ht="21" x14ac:dyDescent="0.35">
      <c r="B8" s="17" t="s">
        <v>17</v>
      </c>
      <c r="C8" s="18">
        <f>C4-C6-C7</f>
        <v>769.15750000000003</v>
      </c>
      <c r="G8" s="6" t="s">
        <v>3</v>
      </c>
      <c r="H8" s="7">
        <v>223.82</v>
      </c>
      <c r="I8" s="7">
        <v>509.52</v>
      </c>
      <c r="J8" s="7">
        <v>15</v>
      </c>
      <c r="K8" s="8">
        <v>0.2</v>
      </c>
      <c r="L8" s="7">
        <v>223.81</v>
      </c>
    </row>
    <row r="9" spans="1:12" ht="21" x14ac:dyDescent="0.35">
      <c r="B9" s="1" t="s">
        <v>6</v>
      </c>
      <c r="C9" s="4">
        <f>IF(C5="SEMANAL",IF(AND($C$8&gt;=H6,$C$8&lt;=I6),J6+($C$8-L6)*K6,IF(AND($C$8&gt;=H7,$C$8&lt;=I7),J7+($C$8-L7)*K7,IF(AND($C$8&gt;=H8,$C$8&lt;=I8),J8+($C$8-L8)*K8,IF(AND($C$8&gt;=H9,$C$8&lt;=I9),J9+($C$8-L9)*K9,"NO")))),IF(C5="QUINCENAL",IF(AND($C$8&gt;=H10,$C$8&lt;=I10),0,IF(AND($C$8&gt;=H11,$C$8&lt;=I11),J11+($C$8-L11)*K11,IF(AND($C$8&gt;=H12,$C$8&lt;=I12),J12+($C$8-L12)*K12,IF(AND($C$8&gt;=H13,$C$8&lt;=I13),J13+($C$8-L13)*K13,"NO")))),IF(AND($C$8&gt;=H14,$C$8&lt;=I14),0,IF(AND($C$8&gt;=H15,$C$8&lt;=I15),J15+($C$8-L15)*K15,IF(AND($C$8&gt;=H16,$C$8&lt;=I16),J16+($C$8-L16)*K16,IF(AND($C$8&gt;=H17,$C$8&lt;=I17),J17+($C$8-L17)*K17,"NO"))))))</f>
        <v>47.385750000000002</v>
      </c>
      <c r="D9" s="47"/>
      <c r="G9" s="6" t="s">
        <v>3</v>
      </c>
      <c r="H9" s="7">
        <v>509.53</v>
      </c>
      <c r="I9" s="7">
        <v>1000000000</v>
      </c>
      <c r="J9" s="7">
        <v>72.14</v>
      </c>
      <c r="K9" s="8">
        <v>0.3</v>
      </c>
      <c r="L9" s="7">
        <v>509.52</v>
      </c>
    </row>
    <row r="10" spans="1:12" ht="21" x14ac:dyDescent="0.35">
      <c r="B10" s="56" t="s">
        <v>7</v>
      </c>
      <c r="C10" s="57">
        <f>C8-C9</f>
        <v>721.77175</v>
      </c>
      <c r="G10" s="9" t="s">
        <v>5</v>
      </c>
      <c r="H10" s="10">
        <v>0</v>
      </c>
      <c r="I10" s="10">
        <v>236</v>
      </c>
      <c r="J10" s="10">
        <v>0</v>
      </c>
      <c r="K10" s="11">
        <v>0</v>
      </c>
      <c r="L10" s="10">
        <v>0</v>
      </c>
    </row>
    <row r="11" spans="1:12" ht="15.75" customHeight="1" x14ac:dyDescent="0.35">
      <c r="G11" s="9" t="s">
        <v>5</v>
      </c>
      <c r="H11" s="10">
        <v>236.01</v>
      </c>
      <c r="I11" s="10">
        <v>447.62</v>
      </c>
      <c r="J11" s="10">
        <v>8.83</v>
      </c>
      <c r="K11" s="11">
        <v>0.1</v>
      </c>
      <c r="L11" s="10">
        <v>236</v>
      </c>
    </row>
    <row r="12" spans="1:12" ht="23.25" customHeight="1" x14ac:dyDescent="0.25">
      <c r="B12" s="75" t="s">
        <v>42</v>
      </c>
      <c r="C12" s="75"/>
      <c r="G12" s="9" t="s">
        <v>5</v>
      </c>
      <c r="H12" s="10">
        <v>447.63</v>
      </c>
      <c r="I12" s="10">
        <v>1019.05</v>
      </c>
      <c r="J12" s="10">
        <v>30</v>
      </c>
      <c r="K12" s="11">
        <v>0.2</v>
      </c>
      <c r="L12" s="10">
        <v>447.62</v>
      </c>
    </row>
    <row r="13" spans="1:12" ht="15" x14ac:dyDescent="0.25">
      <c r="B13" s="75"/>
      <c r="C13" s="75"/>
      <c r="G13" s="9" t="s">
        <v>5</v>
      </c>
      <c r="H13" s="10">
        <v>1019.06</v>
      </c>
      <c r="I13" s="10">
        <v>1000000000</v>
      </c>
      <c r="J13" s="10">
        <v>144.28</v>
      </c>
      <c r="K13" s="11">
        <v>0.3</v>
      </c>
      <c r="L13" s="10">
        <v>1019.05</v>
      </c>
    </row>
    <row r="14" spans="1:12" ht="22.5" customHeight="1" x14ac:dyDescent="0.25">
      <c r="B14" s="75"/>
      <c r="C14" s="75"/>
      <c r="G14" s="12" t="s">
        <v>4</v>
      </c>
      <c r="H14" s="13">
        <v>0</v>
      </c>
      <c r="I14" s="13">
        <v>472</v>
      </c>
      <c r="J14" s="13">
        <v>0</v>
      </c>
      <c r="K14" s="14">
        <v>0</v>
      </c>
      <c r="L14" s="13">
        <v>0</v>
      </c>
    </row>
    <row r="15" spans="1:12" x14ac:dyDescent="0.35">
      <c r="G15" s="12" t="s">
        <v>4</v>
      </c>
      <c r="H15" s="13">
        <v>472.01</v>
      </c>
      <c r="I15" s="13">
        <v>895.24</v>
      </c>
      <c r="J15" s="13">
        <v>17.670000000000002</v>
      </c>
      <c r="K15" s="14">
        <v>0.1</v>
      </c>
      <c r="L15" s="13">
        <v>472</v>
      </c>
    </row>
    <row r="16" spans="1:12" ht="23.25" customHeight="1" x14ac:dyDescent="0.3">
      <c r="B16" s="76" t="s">
        <v>15</v>
      </c>
      <c r="C16" s="76"/>
      <c r="G16" s="12" t="s">
        <v>4</v>
      </c>
      <c r="H16" s="13">
        <v>895.25</v>
      </c>
      <c r="I16" s="13">
        <v>2038.1</v>
      </c>
      <c r="J16" s="13">
        <v>60</v>
      </c>
      <c r="K16" s="14">
        <v>0.2</v>
      </c>
      <c r="L16" s="13">
        <v>895.24</v>
      </c>
    </row>
    <row r="17" spans="2:12" ht="23.25" customHeight="1" x14ac:dyDescent="0.35">
      <c r="B17" s="77" t="s">
        <v>19</v>
      </c>
      <c r="C17" s="77"/>
      <c r="G17" s="12" t="s">
        <v>4</v>
      </c>
      <c r="H17" s="13">
        <v>2038.11</v>
      </c>
      <c r="I17" s="13">
        <v>1000000000</v>
      </c>
      <c r="J17" s="13">
        <v>288.57</v>
      </c>
      <c r="K17" s="14">
        <v>0.3</v>
      </c>
      <c r="L17" s="13">
        <v>2038.1</v>
      </c>
    </row>
    <row r="18" spans="2:12" ht="18.75" customHeight="1" x14ac:dyDescent="0.3">
      <c r="B18" s="78" t="s">
        <v>16</v>
      </c>
      <c r="C18" s="78"/>
    </row>
    <row r="19" spans="2:12" x14ac:dyDescent="0.35">
      <c r="I19" s="86" t="s">
        <v>20</v>
      </c>
      <c r="J19" s="86"/>
    </row>
    <row r="20" spans="2:12" x14ac:dyDescent="0.35">
      <c r="I20" s="19" t="s">
        <v>21</v>
      </c>
      <c r="J20" s="20">
        <v>0.03</v>
      </c>
    </row>
    <row r="21" spans="2:12" x14ac:dyDescent="0.35">
      <c r="I21" s="19" t="s">
        <v>22</v>
      </c>
      <c r="J21" s="20">
        <v>7.2499999999999995E-2</v>
      </c>
    </row>
  </sheetData>
  <mergeCells count="8">
    <mergeCell ref="I19:J19"/>
    <mergeCell ref="A1:L1"/>
    <mergeCell ref="G2:L4"/>
    <mergeCell ref="B3:C3"/>
    <mergeCell ref="B16:C16"/>
    <mergeCell ref="B17:C17"/>
    <mergeCell ref="B18:C18"/>
    <mergeCell ref="B12:C14"/>
  </mergeCells>
  <hyperlinks>
    <hyperlink ref="B18" r:id="rId1" xr:uid="{8EA7B11A-F0A5-492E-920A-49DFABD04C26}"/>
    <hyperlink ref="B17" r:id="rId2" xr:uid="{524981CB-6DCF-4F62-8664-C23BD073EAE6}"/>
  </hyperlinks>
  <pageMargins left="0.7" right="0.7" top="0.75" bottom="0.75" header="0.3" footer="0.3"/>
  <pageSetup paperSize="9" orientation="portrait" horizontalDpi="0" verticalDpi="0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Tabla de Renta Anual Vigente</vt:lpstr>
      <vt:lpstr>Tabla Retencion Vigente</vt:lpstr>
      <vt:lpstr>Tablas de Renta Anual anterior</vt:lpstr>
      <vt:lpstr>Tabla Retencion Anterior</vt:lpstr>
      <vt:lpstr>afp</vt:lpstr>
      <vt:lpstr>GasMedEducMensual</vt:lpstr>
      <vt:lpstr>GasMedEducQuincenal</vt:lpstr>
      <vt:lpstr>GasMedEducSemanal</vt:lpstr>
      <vt:lpstr>isss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Ernesto Calderon</cp:lastModifiedBy>
  <dcterms:created xsi:type="dcterms:W3CDTF">2016-12-12T05:08:50Z</dcterms:created>
  <dcterms:modified xsi:type="dcterms:W3CDTF">2025-05-26T18:30:23Z</dcterms:modified>
</cp:coreProperties>
</file>