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c\Documents\WEBINARS\2021\MARZO\"/>
    </mc:Choice>
  </mc:AlternateContent>
  <bookViews>
    <workbookView xWindow="0" yWindow="0" windowWidth="20490" windowHeight="8250"/>
  </bookViews>
  <sheets>
    <sheet name="Hoja 1" sheetId="1" r:id="rId1"/>
  </sheets>
  <calcPr calcId="162913"/>
</workbook>
</file>

<file path=xl/calcChain.xml><?xml version="1.0" encoding="utf-8"?>
<calcChain xmlns="http://schemas.openxmlformats.org/spreadsheetml/2006/main">
  <c r="C23" i="1" l="1"/>
  <c r="C22" i="1"/>
  <c r="C24" i="1" s="1"/>
  <c r="J19" i="1"/>
  <c r="O19" i="1" s="1"/>
  <c r="C18" i="1"/>
  <c r="C17" i="1"/>
  <c r="C16" i="1"/>
  <c r="C20" i="1" s="1"/>
  <c r="O15" i="1"/>
  <c r="C12" i="1"/>
  <c r="C9" i="1"/>
  <c r="D8" i="1"/>
  <c r="D23" i="1" s="1"/>
  <c r="D7" i="1"/>
  <c r="D18" i="1" s="1"/>
  <c r="D6" i="1"/>
  <c r="D17" i="1" s="1"/>
  <c r="D5" i="1"/>
  <c r="D22" i="1" s="1"/>
  <c r="D24" i="1" s="1"/>
  <c r="C28" i="1" l="1"/>
  <c r="E5" i="1"/>
  <c r="L5" i="1"/>
  <c r="E6" i="1"/>
  <c r="E7" i="1"/>
  <c r="E8" i="1"/>
  <c r="C27" i="1"/>
  <c r="D9" i="1"/>
  <c r="C11" i="1"/>
  <c r="D12" i="1"/>
  <c r="D16" i="1"/>
  <c r="D20" i="1" s="1"/>
  <c r="D28" i="1" s="1"/>
  <c r="C13" i="1" l="1"/>
  <c r="D27" i="1"/>
  <c r="D11" i="1"/>
  <c r="D13" i="1" s="1"/>
  <c r="D26" i="1" s="1"/>
  <c r="E23" i="1"/>
  <c r="E12" i="1"/>
  <c r="F8" i="1"/>
  <c r="E18" i="1"/>
  <c r="F7" i="1"/>
  <c r="E17" i="1"/>
  <c r="F6" i="1"/>
  <c r="M5" i="1"/>
  <c r="E22" i="1"/>
  <c r="E16" i="1"/>
  <c r="E9" i="1"/>
  <c r="F5" i="1"/>
  <c r="F22" i="1" l="1"/>
  <c r="F16" i="1"/>
  <c r="F9" i="1"/>
  <c r="K5" i="1"/>
  <c r="G5" i="1"/>
  <c r="E11" i="1"/>
  <c r="E13" i="1" s="1"/>
  <c r="E26" i="1" s="1"/>
  <c r="E20" i="1"/>
  <c r="E24" i="1"/>
  <c r="F17" i="1"/>
  <c r="K6" i="1"/>
  <c r="K17" i="1" s="1"/>
  <c r="G6" i="1"/>
  <c r="F18" i="1"/>
  <c r="K7" i="1"/>
  <c r="K18" i="1" s="1"/>
  <c r="G7" i="1"/>
  <c r="F23" i="1"/>
  <c r="F12" i="1"/>
  <c r="K8" i="1"/>
  <c r="G8" i="1"/>
  <c r="C26" i="1"/>
  <c r="G23" i="1" l="1"/>
  <c r="G12" i="1"/>
  <c r="N8" i="1"/>
  <c r="L8" i="1"/>
  <c r="H8" i="1"/>
  <c r="K23" i="1"/>
  <c r="K12" i="1"/>
  <c r="G18" i="1"/>
  <c r="N7" i="1"/>
  <c r="N18" i="1" s="1"/>
  <c r="L7" i="1"/>
  <c r="H7" i="1"/>
  <c r="G17" i="1"/>
  <c r="N6" i="1"/>
  <c r="N17" i="1" s="1"/>
  <c r="L6" i="1"/>
  <c r="H6" i="1"/>
  <c r="E28" i="1"/>
  <c r="E27" i="1"/>
  <c r="G22" i="1"/>
  <c r="G16" i="1"/>
  <c r="G9" i="1"/>
  <c r="N5" i="1"/>
  <c r="H5" i="1"/>
  <c r="K22" i="1"/>
  <c r="K24" i="1" s="1"/>
  <c r="K16" i="1"/>
  <c r="K20" i="1" s="1"/>
  <c r="K28" i="1" s="1"/>
  <c r="K9" i="1"/>
  <c r="F11" i="1"/>
  <c r="F20" i="1"/>
  <c r="F24" i="1"/>
  <c r="F28" i="1" l="1"/>
  <c r="F13" i="1"/>
  <c r="F27" i="1"/>
  <c r="K27" i="1"/>
  <c r="K11" i="1"/>
  <c r="K13" i="1" s="1"/>
  <c r="K26" i="1" s="1"/>
  <c r="H22" i="1"/>
  <c r="H16" i="1"/>
  <c r="H9" i="1"/>
  <c r="I5" i="1"/>
  <c r="N22" i="1"/>
  <c r="N16" i="1"/>
  <c r="N20" i="1" s="1"/>
  <c r="N9" i="1"/>
  <c r="G11" i="1"/>
  <c r="G13" i="1" s="1"/>
  <c r="G26" i="1" s="1"/>
  <c r="G20" i="1"/>
  <c r="G24" i="1"/>
  <c r="H17" i="1"/>
  <c r="I6" i="1"/>
  <c r="L17" i="1"/>
  <c r="M6" i="1"/>
  <c r="L22" i="1"/>
  <c r="L9" i="1"/>
  <c r="H18" i="1"/>
  <c r="I7" i="1"/>
  <c r="L18" i="1"/>
  <c r="M7" i="1"/>
  <c r="M18" i="1" s="1"/>
  <c r="H23" i="1"/>
  <c r="H12" i="1"/>
  <c r="I8" i="1"/>
  <c r="L23" i="1"/>
  <c r="L12" i="1"/>
  <c r="M8" i="1"/>
  <c r="L16" i="1"/>
  <c r="L20" i="1" s="1"/>
  <c r="N23" i="1"/>
  <c r="N12" i="1"/>
  <c r="M23" i="1" l="1"/>
  <c r="M12" i="1"/>
  <c r="M16" i="1"/>
  <c r="I23" i="1"/>
  <c r="I12" i="1"/>
  <c r="J8" i="1"/>
  <c r="I18" i="1"/>
  <c r="J7" i="1"/>
  <c r="L27" i="1"/>
  <c r="L11" i="1"/>
  <c r="L13" i="1" s="1"/>
  <c r="L26" i="1" s="1"/>
  <c r="L24" i="1"/>
  <c r="L28" i="1" s="1"/>
  <c r="M17" i="1"/>
  <c r="M22" i="1"/>
  <c r="M24" i="1" s="1"/>
  <c r="M9" i="1"/>
  <c r="I17" i="1"/>
  <c r="J6" i="1"/>
  <c r="G28" i="1"/>
  <c r="G27" i="1"/>
  <c r="N27" i="1"/>
  <c r="N11" i="1"/>
  <c r="N13" i="1" s="1"/>
  <c r="N26" i="1" s="1"/>
  <c r="N24" i="1"/>
  <c r="I22" i="1"/>
  <c r="I16" i="1"/>
  <c r="I9" i="1"/>
  <c r="J5" i="1"/>
  <c r="H11" i="1"/>
  <c r="H13" i="1" s="1"/>
  <c r="H26" i="1" s="1"/>
  <c r="H20" i="1"/>
  <c r="H24" i="1"/>
  <c r="F26" i="1"/>
  <c r="H28" i="1" l="1"/>
  <c r="H27" i="1"/>
  <c r="J22" i="1"/>
  <c r="J16" i="1"/>
  <c r="J9" i="1"/>
  <c r="O5" i="1"/>
  <c r="I11" i="1"/>
  <c r="O9" i="1"/>
  <c r="I20" i="1"/>
  <c r="O16" i="1"/>
  <c r="I24" i="1"/>
  <c r="O22" i="1"/>
  <c r="N28" i="1"/>
  <c r="J17" i="1"/>
  <c r="O6" i="1"/>
  <c r="M11" i="1"/>
  <c r="M13" i="1" s="1"/>
  <c r="M26" i="1" s="1"/>
  <c r="O17" i="1"/>
  <c r="J18" i="1"/>
  <c r="O18" i="1" s="1"/>
  <c r="O7" i="1"/>
  <c r="J23" i="1"/>
  <c r="J12" i="1"/>
  <c r="O12" i="1" s="1"/>
  <c r="O8" i="1"/>
  <c r="M20" i="1"/>
  <c r="M28" i="1" s="1"/>
  <c r="O23" i="1"/>
  <c r="M27" i="1" l="1"/>
  <c r="I28" i="1"/>
  <c r="I13" i="1"/>
  <c r="I27" i="1"/>
  <c r="J11" i="1"/>
  <c r="J13" i="1" s="1"/>
  <c r="J26" i="1" s="1"/>
  <c r="J20" i="1"/>
  <c r="J24" i="1"/>
  <c r="O24" i="1" s="1"/>
  <c r="O20" i="1"/>
  <c r="J28" i="1" l="1"/>
  <c r="J27" i="1"/>
  <c r="O11" i="1"/>
  <c r="O13" i="1"/>
  <c r="I26" i="1"/>
</calcChain>
</file>

<file path=xl/comments1.xml><?xml version="1.0" encoding="utf-8"?>
<comments xmlns="http://schemas.openxmlformats.org/spreadsheetml/2006/main">
  <authors>
    <author/>
  </authors>
  <commentList>
    <comment ref="B26" authorId="0" shapeId="0">
      <text>
        <r>
          <rPr>
            <sz val="10"/>
            <color rgb="FF000000"/>
            <rFont val="Arial"/>
          </rPr>
          <t xml:space="preserve">IVA vs CONTA
</t>
        </r>
      </text>
    </comment>
    <comment ref="B27" authorId="0" shapeId="0">
      <text>
        <r>
          <rPr>
            <sz val="10"/>
            <color rgb="FF000000"/>
            <rFont val="Arial"/>
          </rPr>
          <t xml:space="preserve">Libros IVA vs Declaracion IVA
</t>
        </r>
      </text>
    </comment>
    <comment ref="B28" authorId="0" shapeId="0">
      <text>
        <r>
          <rPr>
            <sz val="10"/>
            <color rgb="FF000000"/>
            <rFont val="Arial"/>
          </rPr>
          <t>Declaracion IVA vs Declaracion Pago a Cta</t>
        </r>
      </text>
    </comment>
  </commentList>
</comments>
</file>

<file path=xl/sharedStrings.xml><?xml version="1.0" encoding="utf-8"?>
<sst xmlns="http://schemas.openxmlformats.org/spreadsheetml/2006/main" count="44" uniqueCount="42">
  <si>
    <t xml:space="preserve">Conciliacion de Ingresos </t>
  </si>
  <si>
    <t>Empresa</t>
  </si>
  <si>
    <t>El Manguito, S. A. de C.V.</t>
  </si>
  <si>
    <t>Vtas Iva</t>
  </si>
  <si>
    <t>Ene</t>
  </si>
  <si>
    <t>Feb</t>
  </si>
  <si>
    <t>Mar</t>
  </si>
  <si>
    <t>Abr</t>
  </si>
  <si>
    <t>May</t>
  </si>
  <si>
    <t>Jun</t>
  </si>
  <si>
    <t>Jul</t>
  </si>
  <si>
    <t>Ago</t>
  </si>
  <si>
    <t xml:space="preserve">Sep </t>
  </si>
  <si>
    <t>Oct</t>
  </si>
  <si>
    <t>Nov</t>
  </si>
  <si>
    <t>Dic</t>
  </si>
  <si>
    <t>Total</t>
  </si>
  <si>
    <t>CCF</t>
  </si>
  <si>
    <t>Consumidor</t>
  </si>
  <si>
    <t>Facturas Exp</t>
  </si>
  <si>
    <t xml:space="preserve">Otros Ingresos </t>
  </si>
  <si>
    <t>A</t>
  </si>
  <si>
    <t>Total Ingresos IVA</t>
  </si>
  <si>
    <t>Vtas Conta</t>
  </si>
  <si>
    <t>Ingresos de Oper</t>
  </si>
  <si>
    <t>B</t>
  </si>
  <si>
    <t xml:space="preserve">Total Contabilidad </t>
  </si>
  <si>
    <t>Vtas Declaraciones IVA</t>
  </si>
  <si>
    <t xml:space="preserve">Exentas Cas 85 </t>
  </si>
  <si>
    <t>CCF Cas 95</t>
  </si>
  <si>
    <t>Facturas Cas 96</t>
  </si>
  <si>
    <t>Exportaciones Cas 90</t>
  </si>
  <si>
    <t>Devoluciones Cas 97</t>
  </si>
  <si>
    <t>C</t>
  </si>
  <si>
    <t>Total IVA</t>
  </si>
  <si>
    <t>Vtas Declaraciones Pago a Cta</t>
  </si>
  <si>
    <t>Actividades de Servicio</t>
  </si>
  <si>
    <t>D</t>
  </si>
  <si>
    <t>Total PCIR</t>
  </si>
  <si>
    <t>A-B</t>
  </si>
  <si>
    <t>A-C</t>
  </si>
  <si>
    <t>C-D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</si>
</sst>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#,##0.00\ [$€-1]"/>
  </numFmts>
  <fonts count="4" x14ac:knownFonts="1">
    <font>
      <sz val="10"/>
      <color rgb="FF000000"/>
      <name val="Arial"/>
    </font>
    <font>
      <sz val="10"/>
      <color theme="1"/>
      <name val="Arial"/>
    </font>
    <font>
      <b/>
      <sz val="10"/>
      <color rgb="FF0000FF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1" fillId="0" borderId="0" xfId="0" applyNumberFormat="1" applyFont="1" applyAlignment="1"/>
    <xf numFmtId="164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O28"/>
  <sheetViews>
    <sheetView tabSelected="1" workbookViewId="0"/>
  </sheetViews>
  <sheetFormatPr baseColWidth="10" defaultColWidth="14.42578125" defaultRowHeight="15.75" customHeight="1" x14ac:dyDescent="0.2"/>
  <cols>
    <col min="1" max="1" width="4.85546875" customWidth="1"/>
    <col min="2" max="2" width="16.42578125" customWidth="1"/>
    <col min="3" max="14" width="10.140625" customWidth="1"/>
  </cols>
  <sheetData>
    <row r="1" spans="1:15" x14ac:dyDescent="0.2">
      <c r="B1" s="1" t="s">
        <v>0</v>
      </c>
    </row>
    <row r="2" spans="1:15" x14ac:dyDescent="0.2">
      <c r="B2" s="1" t="s">
        <v>1</v>
      </c>
      <c r="C2" s="1" t="s">
        <v>2</v>
      </c>
    </row>
    <row r="4" spans="1:15" x14ac:dyDescent="0.2">
      <c r="A4" s="2"/>
      <c r="B4" s="2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x14ac:dyDescent="0.2">
      <c r="A5" s="1"/>
      <c r="B5" s="1" t="s">
        <v>17</v>
      </c>
      <c r="C5" s="3">
        <v>2430</v>
      </c>
      <c r="D5" s="4">
        <f t="shared" ref="D5:D8" si="0">C5*1.3</f>
        <v>3159</v>
      </c>
      <c r="E5" s="4">
        <f t="shared" ref="E5:E8" si="1">D5*0.7+C5*0.05</f>
        <v>2332.7999999999997</v>
      </c>
      <c r="F5" s="4">
        <f t="shared" ref="F5:F8" si="2">E5*1.45</f>
        <v>3382.5599999999995</v>
      </c>
      <c r="G5" s="4">
        <f t="shared" ref="G5:G8" si="3">F5*0.56</f>
        <v>1894.2335999999998</v>
      </c>
      <c r="H5" s="4">
        <f t="shared" ref="H5:H8" si="4">G5*1.9</f>
        <v>3599.0438399999994</v>
      </c>
      <c r="I5" s="4">
        <f t="shared" ref="I5:I8" si="5">H5*0.5</f>
        <v>1799.5219199999997</v>
      </c>
      <c r="J5" s="4">
        <f>I5*0.34</f>
        <v>611.83745279999994</v>
      </c>
      <c r="K5" s="4">
        <f t="shared" ref="K5:K8" si="6">F5*1.2</f>
        <v>4059.0719999999992</v>
      </c>
      <c r="L5" s="4">
        <f>D5*1.45</f>
        <v>4580.55</v>
      </c>
      <c r="M5" s="4">
        <f t="shared" ref="M5:M8" si="7">L5*2</f>
        <v>9161.1</v>
      </c>
      <c r="N5" s="4">
        <f t="shared" ref="N5:N8" si="8">G5*0.4</f>
        <v>757.69344000000001</v>
      </c>
      <c r="O5" s="5">
        <f t="shared" ref="O5:O9" si="9">SUM(C5:N5)</f>
        <v>37767.412252800001</v>
      </c>
    </row>
    <row r="6" spans="1:15" x14ac:dyDescent="0.2">
      <c r="A6" s="1"/>
      <c r="B6" s="1" t="s">
        <v>18</v>
      </c>
      <c r="C6" s="3">
        <v>1350</v>
      </c>
      <c r="D6" s="4">
        <f t="shared" si="0"/>
        <v>1755</v>
      </c>
      <c r="E6" s="4">
        <f t="shared" si="1"/>
        <v>1296</v>
      </c>
      <c r="F6" s="4">
        <f t="shared" si="2"/>
        <v>1879.2</v>
      </c>
      <c r="G6" s="4">
        <f t="shared" si="3"/>
        <v>1052.3520000000001</v>
      </c>
      <c r="H6" s="4">
        <f t="shared" si="4"/>
        <v>1999.4688000000001</v>
      </c>
      <c r="I6" s="4">
        <f t="shared" si="5"/>
        <v>999.73440000000005</v>
      </c>
      <c r="J6" s="4">
        <f>I6*3</f>
        <v>2999.2031999999999</v>
      </c>
      <c r="K6" s="4">
        <f t="shared" si="6"/>
        <v>2255.04</v>
      </c>
      <c r="L6" s="4">
        <f t="shared" ref="L6:L8" si="10">G6*1.2</f>
        <v>1262.8224</v>
      </c>
      <c r="M6" s="4">
        <f t="shared" si="7"/>
        <v>2525.6448</v>
      </c>
      <c r="N6" s="4">
        <f t="shared" si="8"/>
        <v>420.94080000000008</v>
      </c>
      <c r="O6" s="5">
        <f t="shared" si="9"/>
        <v>19795.406400000003</v>
      </c>
    </row>
    <row r="7" spans="1:15" x14ac:dyDescent="0.2">
      <c r="A7" s="1"/>
      <c r="B7" s="1" t="s">
        <v>19</v>
      </c>
      <c r="C7" s="3">
        <v>345</v>
      </c>
      <c r="D7" s="4">
        <f t="shared" si="0"/>
        <v>448.5</v>
      </c>
      <c r="E7" s="4">
        <f t="shared" si="1"/>
        <v>331.2</v>
      </c>
      <c r="F7" s="4">
        <f t="shared" si="2"/>
        <v>480.23999999999995</v>
      </c>
      <c r="G7" s="4">
        <f t="shared" si="3"/>
        <v>268.93439999999998</v>
      </c>
      <c r="H7" s="4">
        <f t="shared" si="4"/>
        <v>510.97535999999997</v>
      </c>
      <c r="I7" s="4">
        <f t="shared" si="5"/>
        <v>255.48767999999998</v>
      </c>
      <c r="J7" s="4">
        <f t="shared" ref="J7:J8" si="11">I7*0.9</f>
        <v>229.93891199999999</v>
      </c>
      <c r="K7" s="4">
        <f t="shared" si="6"/>
        <v>576.2879999999999</v>
      </c>
      <c r="L7" s="4">
        <f t="shared" si="10"/>
        <v>322.72127999999998</v>
      </c>
      <c r="M7" s="4">
        <f t="shared" si="7"/>
        <v>645.44255999999996</v>
      </c>
      <c r="N7" s="4">
        <f t="shared" si="8"/>
        <v>107.57375999999999</v>
      </c>
      <c r="O7" s="5">
        <f t="shared" si="9"/>
        <v>4522.3019520000007</v>
      </c>
    </row>
    <row r="8" spans="1:15" x14ac:dyDescent="0.2">
      <c r="A8" s="1"/>
      <c r="B8" s="1" t="s">
        <v>20</v>
      </c>
      <c r="C8" s="3">
        <v>1200</v>
      </c>
      <c r="D8" s="4">
        <f t="shared" si="0"/>
        <v>1560</v>
      </c>
      <c r="E8" s="4">
        <f t="shared" si="1"/>
        <v>1152</v>
      </c>
      <c r="F8" s="4">
        <f t="shared" si="2"/>
        <v>1670.3999999999999</v>
      </c>
      <c r="G8" s="4">
        <f t="shared" si="3"/>
        <v>935.42399999999998</v>
      </c>
      <c r="H8" s="4">
        <f t="shared" si="4"/>
        <v>1777.3055999999999</v>
      </c>
      <c r="I8" s="4">
        <f t="shared" si="5"/>
        <v>888.65279999999996</v>
      </c>
      <c r="J8" s="4">
        <f t="shared" si="11"/>
        <v>799.78751999999997</v>
      </c>
      <c r="K8" s="4">
        <f t="shared" si="6"/>
        <v>2004.4799999999998</v>
      </c>
      <c r="L8" s="4">
        <f t="shared" si="10"/>
        <v>1122.5087999999998</v>
      </c>
      <c r="M8" s="4">
        <f t="shared" si="7"/>
        <v>2245.0175999999997</v>
      </c>
      <c r="N8" s="4">
        <f t="shared" si="8"/>
        <v>374.1696</v>
      </c>
      <c r="O8" s="5">
        <f t="shared" si="9"/>
        <v>15729.745919999998</v>
      </c>
    </row>
    <row r="9" spans="1:15" x14ac:dyDescent="0.2">
      <c r="A9" s="6" t="s">
        <v>21</v>
      </c>
      <c r="B9" s="6" t="s">
        <v>22</v>
      </c>
      <c r="C9" s="5">
        <f t="shared" ref="C9:N9" si="12">SUM(C5:C8)</f>
        <v>5325</v>
      </c>
      <c r="D9" s="5">
        <f t="shared" si="12"/>
        <v>6922.5</v>
      </c>
      <c r="E9" s="5">
        <f t="shared" si="12"/>
        <v>5112</v>
      </c>
      <c r="F9" s="5">
        <f t="shared" si="12"/>
        <v>7412.3999999999987</v>
      </c>
      <c r="G9" s="5">
        <f t="shared" si="12"/>
        <v>4150.9439999999995</v>
      </c>
      <c r="H9" s="5">
        <f t="shared" si="12"/>
        <v>7886.7935999999991</v>
      </c>
      <c r="I9" s="5">
        <f t="shared" si="12"/>
        <v>3943.3967999999995</v>
      </c>
      <c r="J9" s="5">
        <f t="shared" si="12"/>
        <v>4640.7670847999998</v>
      </c>
      <c r="K9" s="5">
        <f t="shared" si="12"/>
        <v>8894.8799999999992</v>
      </c>
      <c r="L9" s="5">
        <f t="shared" si="12"/>
        <v>7288.6024799999996</v>
      </c>
      <c r="M9" s="5">
        <f t="shared" si="12"/>
        <v>14577.204959999999</v>
      </c>
      <c r="N9" s="5">
        <f t="shared" si="12"/>
        <v>1660.3776</v>
      </c>
      <c r="O9" s="5">
        <f t="shared" si="9"/>
        <v>77814.866524800003</v>
      </c>
    </row>
    <row r="10" spans="1:15" x14ac:dyDescent="0.2">
      <c r="A10" s="2"/>
      <c r="B10" s="2" t="s">
        <v>23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5" x14ac:dyDescent="0.2">
      <c r="A11" s="1"/>
      <c r="B11" s="1" t="s">
        <v>24</v>
      </c>
      <c r="C11" s="4">
        <f t="shared" ref="C11:N11" si="13">C9-C8</f>
        <v>4125</v>
      </c>
      <c r="D11" s="4">
        <f t="shared" si="13"/>
        <v>5362.5</v>
      </c>
      <c r="E11" s="4">
        <f t="shared" si="13"/>
        <v>3960</v>
      </c>
      <c r="F11" s="4">
        <f t="shared" si="13"/>
        <v>5741.9999999999991</v>
      </c>
      <c r="G11" s="4">
        <f t="shared" si="13"/>
        <v>3215.5199999999995</v>
      </c>
      <c r="H11" s="4">
        <f t="shared" si="13"/>
        <v>6109.4879999999994</v>
      </c>
      <c r="I11" s="4">
        <f t="shared" si="13"/>
        <v>3054.7439999999997</v>
      </c>
      <c r="J11" s="4">
        <f t="shared" si="13"/>
        <v>3840.9795647999999</v>
      </c>
      <c r="K11" s="4">
        <f t="shared" si="13"/>
        <v>6890.4</v>
      </c>
      <c r="L11" s="4">
        <f t="shared" si="13"/>
        <v>6166.0936799999999</v>
      </c>
      <c r="M11" s="4">
        <f t="shared" si="13"/>
        <v>12332.18736</v>
      </c>
      <c r="N11" s="4">
        <f t="shared" si="13"/>
        <v>1286.2080000000001</v>
      </c>
      <c r="O11" s="5">
        <f t="shared" ref="O11:O13" si="14">SUM(C11:N11)</f>
        <v>62085.120604800002</v>
      </c>
    </row>
    <row r="12" spans="1:15" x14ac:dyDescent="0.2">
      <c r="A12" s="1"/>
      <c r="B12" s="1" t="s">
        <v>20</v>
      </c>
      <c r="C12" s="4">
        <f t="shared" ref="C12:N12" si="15">C8</f>
        <v>1200</v>
      </c>
      <c r="D12" s="4">
        <f t="shared" si="15"/>
        <v>1560</v>
      </c>
      <c r="E12" s="4">
        <f t="shared" si="15"/>
        <v>1152</v>
      </c>
      <c r="F12" s="4">
        <f t="shared" si="15"/>
        <v>1670.3999999999999</v>
      </c>
      <c r="G12" s="4">
        <f t="shared" si="15"/>
        <v>935.42399999999998</v>
      </c>
      <c r="H12" s="4">
        <f t="shared" si="15"/>
        <v>1777.3055999999999</v>
      </c>
      <c r="I12" s="4">
        <f t="shared" si="15"/>
        <v>888.65279999999996</v>
      </c>
      <c r="J12" s="4">
        <f t="shared" si="15"/>
        <v>799.78751999999997</v>
      </c>
      <c r="K12" s="4">
        <f t="shared" si="15"/>
        <v>2004.4799999999998</v>
      </c>
      <c r="L12" s="4">
        <f t="shared" si="15"/>
        <v>1122.5087999999998</v>
      </c>
      <c r="M12" s="4">
        <f t="shared" si="15"/>
        <v>2245.0175999999997</v>
      </c>
      <c r="N12" s="4">
        <f t="shared" si="15"/>
        <v>374.1696</v>
      </c>
      <c r="O12" s="5">
        <f t="shared" si="14"/>
        <v>15729.745919999998</v>
      </c>
    </row>
    <row r="13" spans="1:15" x14ac:dyDescent="0.2">
      <c r="A13" s="6" t="s">
        <v>25</v>
      </c>
      <c r="B13" s="6" t="s">
        <v>26</v>
      </c>
      <c r="C13" s="5">
        <f t="shared" ref="C13:N13" si="16">SUM(C11:C12)</f>
        <v>5325</v>
      </c>
      <c r="D13" s="5">
        <f t="shared" si="16"/>
        <v>6922.5</v>
      </c>
      <c r="E13" s="5">
        <f t="shared" si="16"/>
        <v>5112</v>
      </c>
      <c r="F13" s="5">
        <f t="shared" si="16"/>
        <v>7412.3999999999987</v>
      </c>
      <c r="G13" s="5">
        <f t="shared" si="16"/>
        <v>4150.9439999999995</v>
      </c>
      <c r="H13" s="5">
        <f t="shared" si="16"/>
        <v>7886.7935999999991</v>
      </c>
      <c r="I13" s="5">
        <f t="shared" si="16"/>
        <v>3943.3967999999995</v>
      </c>
      <c r="J13" s="5">
        <f t="shared" si="16"/>
        <v>4640.7670847999998</v>
      </c>
      <c r="K13" s="5">
        <f t="shared" si="16"/>
        <v>8894.8799999999992</v>
      </c>
      <c r="L13" s="5">
        <f t="shared" si="16"/>
        <v>7288.6024799999996</v>
      </c>
      <c r="M13" s="5">
        <f t="shared" si="16"/>
        <v>14577.204959999999</v>
      </c>
      <c r="N13" s="5">
        <f t="shared" si="16"/>
        <v>1660.3776</v>
      </c>
      <c r="O13" s="5">
        <f t="shared" si="14"/>
        <v>77814.866524800003</v>
      </c>
    </row>
    <row r="14" spans="1:15" x14ac:dyDescent="0.2">
      <c r="A14" s="2"/>
      <c r="B14" s="2" t="s">
        <v>27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 x14ac:dyDescent="0.2">
      <c r="A15" s="1"/>
      <c r="B15" s="1" t="s">
        <v>28</v>
      </c>
      <c r="C15" s="3">
        <v>200</v>
      </c>
      <c r="D15" s="4"/>
      <c r="E15" s="3">
        <v>49.9</v>
      </c>
      <c r="F15" s="4"/>
      <c r="G15" s="3">
        <v>359</v>
      </c>
      <c r="H15" s="4"/>
      <c r="I15" s="3">
        <v>445.34</v>
      </c>
      <c r="J15" s="4"/>
      <c r="K15" s="3">
        <v>500</v>
      </c>
      <c r="L15" s="4"/>
      <c r="M15" s="4"/>
      <c r="N15" s="4"/>
      <c r="O15" s="5">
        <f t="shared" ref="O15:O20" si="17">SUM(C15:N15)</f>
        <v>1554.24</v>
      </c>
    </row>
    <row r="16" spans="1:15" x14ac:dyDescent="0.2">
      <c r="A16" s="1"/>
      <c r="B16" s="1" t="s">
        <v>29</v>
      </c>
      <c r="C16" s="4">
        <f t="shared" ref="C16:N16" si="18">C5-C19+C8</f>
        <v>3280</v>
      </c>
      <c r="D16" s="4">
        <f t="shared" si="18"/>
        <v>4719</v>
      </c>
      <c r="E16" s="4">
        <f t="shared" si="18"/>
        <v>3484.7999999999997</v>
      </c>
      <c r="F16" s="4">
        <f t="shared" si="18"/>
        <v>3807.9599999999991</v>
      </c>
      <c r="G16" s="4">
        <f t="shared" si="18"/>
        <v>2829.6575999999995</v>
      </c>
      <c r="H16" s="4">
        <f t="shared" si="18"/>
        <v>5376.349439999999</v>
      </c>
      <c r="I16" s="4">
        <f t="shared" si="18"/>
        <v>2688.1747199999995</v>
      </c>
      <c r="J16" s="4">
        <f t="shared" si="18"/>
        <v>1106.3152382867256</v>
      </c>
      <c r="K16" s="4">
        <f t="shared" si="18"/>
        <v>6063.5519999999988</v>
      </c>
      <c r="L16" s="4">
        <f t="shared" si="18"/>
        <v>5703.0587999999998</v>
      </c>
      <c r="M16" s="4">
        <f t="shared" si="18"/>
        <v>11406.1176</v>
      </c>
      <c r="N16" s="4">
        <f t="shared" si="18"/>
        <v>1031.86304</v>
      </c>
      <c r="O16" s="5">
        <f t="shared" si="17"/>
        <v>51496.84843828671</v>
      </c>
    </row>
    <row r="17" spans="1:15" x14ac:dyDescent="0.2">
      <c r="A17" s="1"/>
      <c r="B17" s="1" t="s">
        <v>30</v>
      </c>
      <c r="C17" s="4">
        <f t="shared" ref="C17:N17" si="19">C6-C15</f>
        <v>1150</v>
      </c>
      <c r="D17" s="4">
        <f t="shared" si="19"/>
        <v>1755</v>
      </c>
      <c r="E17" s="4">
        <f t="shared" si="19"/>
        <v>1246.0999999999999</v>
      </c>
      <c r="F17" s="4">
        <f t="shared" si="19"/>
        <v>1879.2</v>
      </c>
      <c r="G17" s="4">
        <f t="shared" si="19"/>
        <v>693.35200000000009</v>
      </c>
      <c r="H17" s="4">
        <f t="shared" si="19"/>
        <v>1999.4688000000001</v>
      </c>
      <c r="I17" s="4">
        <f t="shared" si="19"/>
        <v>554.39440000000013</v>
      </c>
      <c r="J17" s="4">
        <f t="shared" si="19"/>
        <v>2999.2031999999999</v>
      </c>
      <c r="K17" s="4">
        <f t="shared" si="19"/>
        <v>1755.04</v>
      </c>
      <c r="L17" s="4">
        <f t="shared" si="19"/>
        <v>1262.8224</v>
      </c>
      <c r="M17" s="4">
        <f t="shared" si="19"/>
        <v>2525.6448</v>
      </c>
      <c r="N17" s="4">
        <f t="shared" si="19"/>
        <v>420.94080000000008</v>
      </c>
      <c r="O17" s="5">
        <f t="shared" si="17"/>
        <v>18241.166400000006</v>
      </c>
    </row>
    <row r="18" spans="1:15" x14ac:dyDescent="0.2">
      <c r="A18" s="1"/>
      <c r="B18" s="1" t="s">
        <v>31</v>
      </c>
      <c r="C18" s="3">
        <f t="shared" ref="C18:N18" si="20">C7</f>
        <v>345</v>
      </c>
      <c r="D18" s="3">
        <f t="shared" si="20"/>
        <v>448.5</v>
      </c>
      <c r="E18" s="3">
        <f t="shared" si="20"/>
        <v>331.2</v>
      </c>
      <c r="F18" s="3">
        <f t="shared" si="20"/>
        <v>480.23999999999995</v>
      </c>
      <c r="G18" s="3">
        <f t="shared" si="20"/>
        <v>268.93439999999998</v>
      </c>
      <c r="H18" s="3">
        <f t="shared" si="20"/>
        <v>510.97535999999997</v>
      </c>
      <c r="I18" s="3">
        <f t="shared" si="20"/>
        <v>255.48767999999998</v>
      </c>
      <c r="J18" s="3">
        <f t="shared" si="20"/>
        <v>229.93891199999999</v>
      </c>
      <c r="K18" s="3">
        <f t="shared" si="20"/>
        <v>576.2879999999999</v>
      </c>
      <c r="L18" s="3">
        <f t="shared" si="20"/>
        <v>322.72127999999998</v>
      </c>
      <c r="M18" s="3">
        <f t="shared" si="20"/>
        <v>645.44255999999996</v>
      </c>
      <c r="N18" s="3">
        <f t="shared" si="20"/>
        <v>107.57375999999999</v>
      </c>
      <c r="O18" s="5">
        <f t="shared" si="17"/>
        <v>4522.3019520000007</v>
      </c>
    </row>
    <row r="19" spans="1:15" x14ac:dyDescent="0.2">
      <c r="A19" s="1"/>
      <c r="B19" s="1" t="s">
        <v>32</v>
      </c>
      <c r="C19" s="3">
        <v>350</v>
      </c>
      <c r="D19" s="4"/>
      <c r="E19" s="4"/>
      <c r="F19" s="3">
        <v>1245</v>
      </c>
      <c r="G19" s="4"/>
      <c r="H19" s="4"/>
      <c r="I19" s="4"/>
      <c r="J19" s="4">
        <f>345/1.13</f>
        <v>305.30973451327435</v>
      </c>
      <c r="K19" s="4"/>
      <c r="L19" s="4"/>
      <c r="M19" s="4"/>
      <c r="N19" s="3">
        <v>100</v>
      </c>
      <c r="O19" s="5">
        <f t="shared" si="17"/>
        <v>2000.3097345132744</v>
      </c>
    </row>
    <row r="20" spans="1:15" x14ac:dyDescent="0.2">
      <c r="A20" s="6" t="s">
        <v>33</v>
      </c>
      <c r="B20" s="6" t="s">
        <v>34</v>
      </c>
      <c r="C20" s="5">
        <f t="shared" ref="C20:N20" si="21">SUM(C15:C19)</f>
        <v>5325</v>
      </c>
      <c r="D20" s="5">
        <f t="shared" si="21"/>
        <v>6922.5</v>
      </c>
      <c r="E20" s="5">
        <f t="shared" si="21"/>
        <v>5111.9999999999991</v>
      </c>
      <c r="F20" s="5">
        <f t="shared" si="21"/>
        <v>7412.3999999999987</v>
      </c>
      <c r="G20" s="5">
        <f t="shared" si="21"/>
        <v>4150.9439999999995</v>
      </c>
      <c r="H20" s="5">
        <f t="shared" si="21"/>
        <v>7886.7935999999991</v>
      </c>
      <c r="I20" s="5">
        <f t="shared" si="21"/>
        <v>3943.3968</v>
      </c>
      <c r="J20" s="5">
        <f t="shared" si="21"/>
        <v>4640.7670847999998</v>
      </c>
      <c r="K20" s="5">
        <f t="shared" si="21"/>
        <v>8894.8799999999992</v>
      </c>
      <c r="L20" s="5">
        <f t="shared" si="21"/>
        <v>7288.6024799999996</v>
      </c>
      <c r="M20" s="5">
        <f t="shared" si="21"/>
        <v>14577.204959999999</v>
      </c>
      <c r="N20" s="5">
        <f t="shared" si="21"/>
        <v>1660.3776</v>
      </c>
      <c r="O20" s="5">
        <f t="shared" si="17"/>
        <v>77814.866524800003</v>
      </c>
    </row>
    <row r="21" spans="1:15" x14ac:dyDescent="0.2">
      <c r="A21" s="2"/>
      <c r="B21" s="2" t="s">
        <v>35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5" x14ac:dyDescent="0.2">
      <c r="A22" s="1"/>
      <c r="B22" s="1" t="s">
        <v>36</v>
      </c>
      <c r="C22" s="4">
        <f t="shared" ref="C22:N22" si="22">C5+C6+C7</f>
        <v>4125</v>
      </c>
      <c r="D22" s="4">
        <f t="shared" si="22"/>
        <v>5362.5</v>
      </c>
      <c r="E22" s="4">
        <f t="shared" si="22"/>
        <v>3959.9999999999995</v>
      </c>
      <c r="F22" s="4">
        <f t="shared" si="22"/>
        <v>5741.9999999999991</v>
      </c>
      <c r="G22" s="4">
        <f t="shared" si="22"/>
        <v>3215.52</v>
      </c>
      <c r="H22" s="4">
        <f t="shared" si="22"/>
        <v>6109.4879999999994</v>
      </c>
      <c r="I22" s="4">
        <f t="shared" si="22"/>
        <v>3054.7439999999997</v>
      </c>
      <c r="J22" s="4">
        <f t="shared" si="22"/>
        <v>3840.9795647999999</v>
      </c>
      <c r="K22" s="4">
        <f t="shared" si="22"/>
        <v>6890.3999999999987</v>
      </c>
      <c r="L22" s="4">
        <f t="shared" si="22"/>
        <v>6166.0936799999999</v>
      </c>
      <c r="M22" s="4">
        <f t="shared" si="22"/>
        <v>12332.18736</v>
      </c>
      <c r="N22" s="4">
        <f t="shared" si="22"/>
        <v>1286.2080000000001</v>
      </c>
      <c r="O22" s="5">
        <f t="shared" ref="O22:O24" si="23">SUM(C22:N22)</f>
        <v>62085.120604800002</v>
      </c>
    </row>
    <row r="23" spans="1:15" x14ac:dyDescent="0.2">
      <c r="A23" s="1"/>
      <c r="B23" s="1" t="s">
        <v>20</v>
      </c>
      <c r="C23" s="4">
        <f t="shared" ref="C23:N23" si="24">C8</f>
        <v>1200</v>
      </c>
      <c r="D23" s="4">
        <f t="shared" si="24"/>
        <v>1560</v>
      </c>
      <c r="E23" s="4">
        <f t="shared" si="24"/>
        <v>1152</v>
      </c>
      <c r="F23" s="4">
        <f t="shared" si="24"/>
        <v>1670.3999999999999</v>
      </c>
      <c r="G23" s="4">
        <f t="shared" si="24"/>
        <v>935.42399999999998</v>
      </c>
      <c r="H23" s="4">
        <f t="shared" si="24"/>
        <v>1777.3055999999999</v>
      </c>
      <c r="I23" s="4">
        <f t="shared" si="24"/>
        <v>888.65279999999996</v>
      </c>
      <c r="J23" s="4">
        <f t="shared" si="24"/>
        <v>799.78751999999997</v>
      </c>
      <c r="K23" s="4">
        <f t="shared" si="24"/>
        <v>2004.4799999999998</v>
      </c>
      <c r="L23" s="4">
        <f t="shared" si="24"/>
        <v>1122.5087999999998</v>
      </c>
      <c r="M23" s="4">
        <f t="shared" si="24"/>
        <v>2245.0175999999997</v>
      </c>
      <c r="N23" s="4">
        <f t="shared" si="24"/>
        <v>374.1696</v>
      </c>
      <c r="O23" s="5">
        <f t="shared" si="23"/>
        <v>15729.745919999998</v>
      </c>
    </row>
    <row r="24" spans="1:15" x14ac:dyDescent="0.2">
      <c r="A24" s="6" t="s">
        <v>37</v>
      </c>
      <c r="B24" s="6" t="s">
        <v>38</v>
      </c>
      <c r="C24" s="5">
        <f t="shared" ref="C24:N24" si="25">C22+C23</f>
        <v>5325</v>
      </c>
      <c r="D24" s="5">
        <f t="shared" si="25"/>
        <v>6922.5</v>
      </c>
      <c r="E24" s="5">
        <f t="shared" si="25"/>
        <v>5112</v>
      </c>
      <c r="F24" s="5">
        <f t="shared" si="25"/>
        <v>7412.3999999999987</v>
      </c>
      <c r="G24" s="5">
        <f t="shared" si="25"/>
        <v>4150.9439999999995</v>
      </c>
      <c r="H24" s="5">
        <f t="shared" si="25"/>
        <v>7886.7935999999991</v>
      </c>
      <c r="I24" s="5">
        <f t="shared" si="25"/>
        <v>3943.3967999999995</v>
      </c>
      <c r="J24" s="5">
        <f t="shared" si="25"/>
        <v>4640.7670847999998</v>
      </c>
      <c r="K24" s="5">
        <f t="shared" si="25"/>
        <v>8894.8799999999992</v>
      </c>
      <c r="L24" s="5">
        <f t="shared" si="25"/>
        <v>7288.6024799999996</v>
      </c>
      <c r="M24" s="5">
        <f t="shared" si="25"/>
        <v>14577.204959999999</v>
      </c>
      <c r="N24" s="5">
        <f t="shared" si="25"/>
        <v>1660.3776</v>
      </c>
      <c r="O24" s="5">
        <f t="shared" si="23"/>
        <v>77814.866524800003</v>
      </c>
    </row>
    <row r="25" spans="1:15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5" x14ac:dyDescent="0.2">
      <c r="B26" s="1" t="s">
        <v>39</v>
      </c>
      <c r="C26" s="4">
        <f t="shared" ref="C26:N26" si="26">C9-C13</f>
        <v>0</v>
      </c>
      <c r="D26" s="4">
        <f t="shared" si="26"/>
        <v>0</v>
      </c>
      <c r="E26" s="4">
        <f t="shared" si="26"/>
        <v>0</v>
      </c>
      <c r="F26" s="4">
        <f t="shared" si="26"/>
        <v>0</v>
      </c>
      <c r="G26" s="4">
        <f t="shared" si="26"/>
        <v>0</v>
      </c>
      <c r="H26" s="4">
        <f t="shared" si="26"/>
        <v>0</v>
      </c>
      <c r="I26" s="4">
        <f t="shared" si="26"/>
        <v>0</v>
      </c>
      <c r="J26" s="4">
        <f t="shared" si="26"/>
        <v>0</v>
      </c>
      <c r="K26" s="4">
        <f t="shared" si="26"/>
        <v>0</v>
      </c>
      <c r="L26" s="4">
        <f t="shared" si="26"/>
        <v>0</v>
      </c>
      <c r="M26" s="4">
        <f t="shared" si="26"/>
        <v>0</v>
      </c>
      <c r="N26" s="4">
        <f t="shared" si="26"/>
        <v>0</v>
      </c>
    </row>
    <row r="27" spans="1:15" x14ac:dyDescent="0.2">
      <c r="B27" s="1" t="s">
        <v>40</v>
      </c>
      <c r="C27" s="4">
        <f t="shared" ref="C27:N27" si="27">C9-C20</f>
        <v>0</v>
      </c>
      <c r="D27" s="4">
        <f t="shared" si="27"/>
        <v>0</v>
      </c>
      <c r="E27" s="4">
        <f t="shared" si="27"/>
        <v>0</v>
      </c>
      <c r="F27" s="4">
        <f t="shared" si="27"/>
        <v>0</v>
      </c>
      <c r="G27" s="4">
        <f t="shared" si="27"/>
        <v>0</v>
      </c>
      <c r="H27" s="4">
        <f t="shared" si="27"/>
        <v>0</v>
      </c>
      <c r="I27" s="4">
        <f t="shared" si="27"/>
        <v>0</v>
      </c>
      <c r="J27" s="4">
        <f t="shared" si="27"/>
        <v>0</v>
      </c>
      <c r="K27" s="4">
        <f t="shared" si="27"/>
        <v>0</v>
      </c>
      <c r="L27" s="4">
        <f t="shared" si="27"/>
        <v>0</v>
      </c>
      <c r="M27" s="4">
        <f t="shared" si="27"/>
        <v>0</v>
      </c>
      <c r="N27" s="4">
        <f t="shared" si="27"/>
        <v>0</v>
      </c>
    </row>
    <row r="28" spans="1:15" x14ac:dyDescent="0.2">
      <c r="B28" s="1" t="s">
        <v>41</v>
      </c>
      <c r="C28" s="4">
        <f t="shared" ref="C28:N28" si="28">C20-C24</f>
        <v>0</v>
      </c>
      <c r="D28" s="4">
        <f t="shared" si="28"/>
        <v>0</v>
      </c>
      <c r="E28" s="4">
        <f t="shared" si="28"/>
        <v>0</v>
      </c>
      <c r="F28" s="4">
        <f t="shared" si="28"/>
        <v>0</v>
      </c>
      <c r="G28" s="4">
        <f t="shared" si="28"/>
        <v>0</v>
      </c>
      <c r="H28" s="4">
        <f t="shared" si="28"/>
        <v>0</v>
      </c>
      <c r="I28" s="4">
        <f t="shared" si="28"/>
        <v>0</v>
      </c>
      <c r="J28" s="4">
        <f t="shared" si="28"/>
        <v>0</v>
      </c>
      <c r="K28" s="4">
        <f t="shared" si="28"/>
        <v>0</v>
      </c>
      <c r="L28" s="4">
        <f t="shared" si="28"/>
        <v>0</v>
      </c>
      <c r="M28" s="4">
        <f t="shared" si="28"/>
        <v>0</v>
      </c>
      <c r="N28" s="4">
        <f t="shared" si="28"/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yec</cp:lastModifiedBy>
  <dcterms:modified xsi:type="dcterms:W3CDTF">2021-03-18T02:41:06Z</dcterms:modified>
</cp:coreProperties>
</file>