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c\Documents\Centro de Plantillas\recalculo\"/>
    </mc:Choice>
  </mc:AlternateContent>
  <bookViews>
    <workbookView xWindow="0" yWindow="0" windowWidth="19530" windowHeight="8340" tabRatio="391"/>
  </bookViews>
  <sheets>
    <sheet name="Calculo mes a mes" sheetId="4" r:id="rId1"/>
    <sheet name="Calculo Individual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E9" i="5"/>
  <c r="D18" i="4"/>
  <c r="D17" i="4"/>
  <c r="D16" i="4"/>
  <c r="D15" i="4"/>
  <c r="D14" i="4"/>
  <c r="D13" i="4"/>
  <c r="D12" i="4"/>
  <c r="D11" i="4"/>
  <c r="D10" i="4"/>
  <c r="D9" i="4"/>
  <c r="D8" i="4"/>
  <c r="D7" i="4"/>
  <c r="E8" i="5"/>
  <c r="C7" i="4"/>
  <c r="C8" i="4"/>
  <c r="C9" i="4"/>
  <c r="C10" i="4"/>
  <c r="C11" i="4"/>
  <c r="C12" i="4"/>
  <c r="C13" i="4"/>
  <c r="C14" i="4"/>
  <c r="C15" i="4"/>
  <c r="C16" i="4"/>
  <c r="C17" i="4"/>
  <c r="B19" i="4" l="1"/>
  <c r="E22" i="4" s="1"/>
  <c r="C18" i="4" l="1"/>
  <c r="D19" i="4" l="1"/>
  <c r="E25" i="4" s="1"/>
  <c r="E15" i="4"/>
  <c r="C19" i="4"/>
  <c r="E24" i="4" s="1"/>
  <c r="E11" i="4"/>
  <c r="E10" i="4"/>
  <c r="E14" i="4"/>
  <c r="E18" i="4"/>
  <c r="E13" i="4"/>
  <c r="E17" i="4"/>
  <c r="E12" i="4"/>
  <c r="E16" i="4"/>
  <c r="E7" i="4"/>
  <c r="E9" i="4"/>
  <c r="E8" i="4"/>
  <c r="F14" i="4" l="1"/>
  <c r="G14" i="4" s="1"/>
  <c r="F15" i="4"/>
  <c r="G15" i="4" s="1"/>
  <c r="F9" i="4"/>
  <c r="G9" i="4" s="1"/>
  <c r="F17" i="4"/>
  <c r="G17" i="4" s="1"/>
  <c r="F10" i="4"/>
  <c r="G10" i="4" s="1"/>
  <c r="F16" i="4"/>
  <c r="G16" i="4" s="1"/>
  <c r="F18" i="4"/>
  <c r="G18" i="4" s="1"/>
  <c r="F7" i="4"/>
  <c r="G7" i="4" s="1"/>
  <c r="F13" i="4"/>
  <c r="G13" i="4" s="1"/>
  <c r="F11" i="4"/>
  <c r="G11" i="4" s="1"/>
  <c r="F12" i="4"/>
  <c r="G12" i="4" s="1"/>
  <c r="E26" i="4"/>
  <c r="F8" i="4"/>
  <c r="G8" i="4" s="1"/>
  <c r="E19" i="4"/>
  <c r="F19" i="4" l="1"/>
  <c r="E28" i="4" s="1"/>
  <c r="E27" i="4"/>
  <c r="E29" i="4" l="1"/>
  <c r="B29" i="4" s="1"/>
  <c r="E10" i="5"/>
  <c r="E11" i="5" s="1"/>
  <c r="E13" i="5" s="1"/>
  <c r="B13" i="5" s="1"/>
</calcChain>
</file>

<file path=xl/comments1.xml><?xml version="1.0" encoding="utf-8"?>
<comments xmlns="http://schemas.openxmlformats.org/spreadsheetml/2006/main">
  <authors>
    <author>yec</author>
    <author>YEC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Esta columna Calcular el 3% de Cuota Laboral, si el sueldo es mayor de $1,000.00 solo calcula $30.00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En esta columna se calcula el Afp al 7.25%, si el empleado que estas calculando pertenece a otro regimen de pensiones cambia el porcentaje en la formula 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sueldo sin el Afp y sin en El ISSS es sobre el que se debe calcular y aplicar la tabla 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La plantilla cálcula automáticamente la renta; sin embargo puedes escribir directamente el monto retenido por cada mes, en caso que las retenciones no se hayan realizado e base a la tabla. Como en los casos que se retiene el 10% sobre servicios profesionales.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YEC:
Aguinaldo:</t>
        </r>
        <r>
          <rPr>
            <sz val="9"/>
            <color indexed="81"/>
            <rFont val="Tahoma"/>
            <family val="2"/>
          </rPr>
          <t xml:space="preserve">
No incluyas los aguinaldos menores a dos sueldos minimos ($600.00), 
Si el aguinaldo es mayor a 2 sueldos minimos solo deberás calcular como gravable la diferencia, Ejemplo 
--&gt;Aguinaldo mayor a 
dos sueldos minimos  :      $756.00
--&gt;Aguinaldo Exento :     </t>
        </r>
        <r>
          <rPr>
            <u/>
            <sz val="9"/>
            <color indexed="81"/>
            <rFont val="Tahoma"/>
            <family val="2"/>
          </rPr>
          <t xml:space="preserve">($600.00)
</t>
        </r>
        <r>
          <rPr>
            <b/>
            <sz val="9"/>
            <color indexed="81"/>
            <rFont val="Tahoma"/>
            <family val="2"/>
          </rPr>
          <t>--&gt;Monto a incluir como
Gravable                  :     $156.00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calculada, es decir lo que tocaria pagar en base a la tabla ya sea Mensual, Semestral, Anual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los meses laborados, 6 meses(Junio) en el primer recalculo y 12 meses en el segundo (Diciembre)</t>
        </r>
      </text>
    </comment>
    <comment ref="E29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comments2.xml><?xml version="1.0" encoding="utf-8"?>
<comments xmlns="http://schemas.openxmlformats.org/spreadsheetml/2006/main">
  <authors>
    <author>YEC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Máximo posible a calcular por mes es de $1000, por lo que dependiendo del tipo de calculo los maximos son los siguientes:
</t>
        </r>
        <r>
          <rPr>
            <b/>
            <sz val="9"/>
            <color indexed="81"/>
            <rFont val="Tahoma"/>
            <family val="2"/>
          </rPr>
          <t xml:space="preserve">a)Mensual </t>
        </r>
        <r>
          <rPr>
            <sz val="9"/>
            <color indexed="81"/>
            <rFont val="Tahoma"/>
            <family val="2"/>
          </rPr>
          <t xml:space="preserve">=$30.00
</t>
        </r>
        <r>
          <rPr>
            <b/>
            <sz val="9"/>
            <color indexed="81"/>
            <rFont val="Tahoma"/>
            <family val="2"/>
          </rPr>
          <t>b)Semestral</t>
        </r>
        <r>
          <rPr>
            <sz val="9"/>
            <color indexed="81"/>
            <rFont val="Tahoma"/>
            <family val="2"/>
          </rPr>
          <t xml:space="preserve">=$180.00
</t>
        </r>
        <r>
          <rPr>
            <b/>
            <sz val="9"/>
            <color indexed="81"/>
            <rFont val="Tahoma"/>
            <family val="2"/>
          </rPr>
          <t xml:space="preserve">c)Anual </t>
        </r>
        <r>
          <rPr>
            <sz val="9"/>
            <color indexed="81"/>
            <rFont val="Tahoma"/>
            <family val="2"/>
          </rPr>
          <t>= $360.00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Si deseas calcular para otras pensiones simplemente cambia el porcentaje en la formula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Anual,Semestral o Mensual  calculada, es decir lo que tocaria pagar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el periodo que estas calculando 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sharedStrings.xml><?xml version="1.0" encoding="utf-8"?>
<sst xmlns="http://schemas.openxmlformats.org/spreadsheetml/2006/main" count="96" uniqueCount="46">
  <si>
    <t xml:space="preserve">Calulador de Renta </t>
  </si>
  <si>
    <t xml:space="preserve">Sueldo </t>
  </si>
  <si>
    <t xml:space="preserve">Tipo </t>
  </si>
  <si>
    <t xml:space="preserve">Tipo                </t>
  </si>
  <si>
    <t xml:space="preserve">Base      </t>
  </si>
  <si>
    <t xml:space="preserve">Porc      </t>
  </si>
  <si>
    <t xml:space="preserve">Sobre     </t>
  </si>
  <si>
    <t>MENSUAL</t>
  </si>
  <si>
    <t>Limite Inferior</t>
  </si>
  <si>
    <t>Limite Superior</t>
  </si>
  <si>
    <t>Isss(3%)</t>
  </si>
  <si>
    <t>SEMESTRAL</t>
  </si>
  <si>
    <t>ANUAL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</si>
  <si>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</si>
  <si>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</si>
  <si>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</si>
  <si>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</si>
  <si>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</si>
  <si>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</si>
  <si>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</si>
  <si>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</si>
  <si>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</si>
  <si>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</si>
  <si>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</si>
  <si>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</si>
  <si>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Isss </t>
  </si>
  <si>
    <t xml:space="preserve">Afp </t>
  </si>
  <si>
    <t xml:space="preserve">Renta 
Gravada </t>
  </si>
  <si>
    <t>TOTAL</t>
  </si>
  <si>
    <t>Nota: si detectas algún error en la plantilla o tienes dudas sobre su cálculo te estaré muy agradecido de hacermelo saber al siguiente correo: ventas@tiservicios.net</t>
  </si>
  <si>
    <t>www.facebook.com/contaportable</t>
  </si>
  <si>
    <t>En adelante</t>
  </si>
  <si>
    <t>En Adelante</t>
  </si>
  <si>
    <r>
      <t xml:space="preserve">Tabla de Retenciones, Mensual, Quincenal, Semanal
</t>
    </r>
    <r>
      <rPr>
        <sz val="12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</si>
  <si>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 xml:space="preserve">Tabla De Sueldos </t>
  </si>
  <si>
    <t>Sueldo Recibido</t>
  </si>
  <si>
    <t>Renta
Mensual</t>
  </si>
  <si>
    <t xml:space="preserve">Para mas herramientas visitanos en: </t>
  </si>
  <si>
    <t>Renta Retenida a lo largo del año</t>
  </si>
  <si>
    <t>Ingresos Gravados</t>
  </si>
  <si>
    <t>Renta Computada</t>
  </si>
  <si>
    <t>Afp(7.25%)</t>
  </si>
  <si>
    <t>www.contaportable.com</t>
  </si>
  <si>
    <t>Recalculo Semestral de Renta</t>
  </si>
  <si>
    <t>Nota: Esta plantilla te puede servir para recalcular la renta a un solo empleado, si deseas recalcular para varios empleados visita nuestra web www.contaportable.com</t>
  </si>
  <si>
    <t>Tenemos un software especial para el control de retenciones que puedes bajar gratis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</si>
</sst>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20"/>
      <color theme="10"/>
      <name val="Calibri"/>
      <family val="2"/>
    </font>
    <font>
      <u/>
      <sz val="14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9"/>
      <color indexed="81"/>
      <name val="Tahoma"/>
      <family val="2"/>
    </font>
    <font>
      <u/>
      <sz val="22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1" fillId="4" borderId="0" xfId="0" applyFont="1" applyFill="1"/>
    <xf numFmtId="44" fontId="11" fillId="4" borderId="0" xfId="1" applyFont="1" applyFill="1"/>
    <xf numFmtId="9" fontId="11" fillId="4" borderId="0" xfId="2" applyFont="1" applyFill="1"/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0" fontId="0" fillId="6" borderId="0" xfId="0" applyFill="1"/>
    <xf numFmtId="44" fontId="0" fillId="6" borderId="0" xfId="1" applyFont="1" applyFill="1"/>
    <xf numFmtId="9" fontId="0" fillId="6" borderId="0" xfId="2" applyFont="1" applyFill="1"/>
    <xf numFmtId="0" fontId="6" fillId="8" borderId="0" xfId="0" applyFont="1" applyFill="1"/>
    <xf numFmtId="44" fontId="13" fillId="8" borderId="0" xfId="1" applyFont="1" applyFill="1" applyAlignment="1">
      <alignment horizontal="center"/>
    </xf>
    <xf numFmtId="0" fontId="0" fillId="8" borderId="0" xfId="0" applyFill="1"/>
    <xf numFmtId="44" fontId="0" fillId="8" borderId="0" xfId="0" applyNumberFormat="1" applyFill="1"/>
    <xf numFmtId="0" fontId="12" fillId="8" borderId="0" xfId="0" applyFont="1" applyFill="1"/>
    <xf numFmtId="0" fontId="14" fillId="7" borderId="10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 wrapText="1"/>
    </xf>
    <xf numFmtId="0" fontId="14" fillId="7" borderId="10" xfId="0" applyFont="1" applyFill="1" applyBorder="1"/>
    <xf numFmtId="44" fontId="14" fillId="7" borderId="19" xfId="0" applyNumberFormat="1" applyFont="1" applyFill="1" applyBorder="1"/>
    <xf numFmtId="44" fontId="14" fillId="7" borderId="11" xfId="0" applyNumberFormat="1" applyFont="1" applyFill="1" applyBorder="1"/>
    <xf numFmtId="0" fontId="12" fillId="7" borderId="20" xfId="0" applyFont="1" applyFill="1" applyBorder="1"/>
    <xf numFmtId="0" fontId="12" fillId="7" borderId="21" xfId="0" applyFont="1" applyFill="1" applyBorder="1"/>
    <xf numFmtId="0" fontId="12" fillId="7" borderId="22" xfId="0" applyFont="1" applyFill="1" applyBorder="1"/>
    <xf numFmtId="0" fontId="14" fillId="7" borderId="11" xfId="0" applyFont="1" applyFill="1" applyBorder="1" applyAlignment="1">
      <alignment horizontal="center" wrapText="1"/>
    </xf>
    <xf numFmtId="44" fontId="12" fillId="8" borderId="2" xfId="1" applyFont="1" applyFill="1" applyBorder="1"/>
    <xf numFmtId="44" fontId="13" fillId="0" borderId="0" xfId="1" applyFont="1" applyFill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44" fontId="24" fillId="8" borderId="0" xfId="4" applyNumberFormat="1" applyFont="1" applyFill="1"/>
    <xf numFmtId="44" fontId="21" fillId="8" borderId="24" xfId="3" applyNumberFormat="1" applyFont="1" applyFill="1" applyBorder="1"/>
    <xf numFmtId="44" fontId="20" fillId="8" borderId="24" xfId="3" applyNumberFormat="1" applyFont="1" applyFill="1" applyBorder="1"/>
    <xf numFmtId="44" fontId="21" fillId="8" borderId="25" xfId="3" applyNumberFormat="1" applyFont="1" applyFill="1" applyBorder="1"/>
    <xf numFmtId="44" fontId="26" fillId="9" borderId="28" xfId="3" applyNumberFormat="1" applyFont="1" applyFill="1" applyBorder="1"/>
    <xf numFmtId="0" fontId="0" fillId="8" borderId="0" xfId="0" applyFill="1" applyBorder="1"/>
    <xf numFmtId="0" fontId="12" fillId="8" borderId="0" xfId="0" applyFont="1" applyFill="1" applyBorder="1"/>
    <xf numFmtId="0" fontId="14" fillId="8" borderId="0" xfId="0" applyFont="1" applyFill="1" applyBorder="1" applyAlignment="1">
      <alignment horizontal="center" wrapText="1"/>
    </xf>
    <xf numFmtId="44" fontId="13" fillId="8" borderId="0" xfId="1" applyFont="1" applyFill="1" applyBorder="1" applyAlignment="1" applyProtection="1">
      <alignment horizontal="center"/>
      <protection locked="0"/>
    </xf>
    <xf numFmtId="44" fontId="13" fillId="8" borderId="0" xfId="1" applyFont="1" applyFill="1" applyBorder="1" applyAlignment="1">
      <alignment horizontal="center"/>
    </xf>
    <xf numFmtId="0" fontId="14" fillId="8" borderId="0" xfId="0" applyFont="1" applyFill="1" applyBorder="1"/>
    <xf numFmtId="44" fontId="14" fillId="8" borderId="0" xfId="0" applyNumberFormat="1" applyFont="1" applyFill="1" applyBorder="1"/>
    <xf numFmtId="44" fontId="21" fillId="10" borderId="26" xfId="3" applyNumberFormat="1" applyFont="1" applyFill="1" applyBorder="1"/>
    <xf numFmtId="44" fontId="12" fillId="10" borderId="2" xfId="1" applyFont="1" applyFill="1" applyBorder="1"/>
    <xf numFmtId="0" fontId="10" fillId="8" borderId="0" xfId="4" applyFont="1" applyFill="1" applyBorder="1" applyAlignment="1">
      <alignment horizontal="center"/>
    </xf>
    <xf numFmtId="0" fontId="5" fillId="3" borderId="12" xfId="4" applyFont="1" applyBorder="1" applyAlignment="1">
      <alignment horizontal="center"/>
    </xf>
    <xf numFmtId="0" fontId="19" fillId="8" borderId="0" xfId="0" applyFont="1" applyFill="1" applyAlignment="1">
      <alignment horizontal="center" wrapText="1"/>
    </xf>
    <xf numFmtId="0" fontId="18" fillId="8" borderId="0" xfId="5" applyFont="1" applyFill="1" applyAlignment="1" applyProtection="1">
      <alignment horizontal="center"/>
    </xf>
    <xf numFmtId="0" fontId="6" fillId="8" borderId="0" xfId="0" applyFont="1" applyFill="1" applyAlignment="1">
      <alignment horizontal="center" wrapText="1"/>
    </xf>
    <xf numFmtId="0" fontId="7" fillId="8" borderId="16" xfId="3" applyFont="1" applyFill="1" applyBorder="1" applyAlignment="1">
      <alignment horizontal="center"/>
    </xf>
    <xf numFmtId="0" fontId="7" fillId="8" borderId="0" xfId="3" applyFont="1" applyFill="1" applyBorder="1" applyAlignment="1">
      <alignment horizontal="center"/>
    </xf>
    <xf numFmtId="0" fontId="7" fillId="8" borderId="9" xfId="3" applyFont="1" applyFill="1" applyBorder="1" applyAlignment="1">
      <alignment horizontal="center"/>
    </xf>
    <xf numFmtId="0" fontId="7" fillId="8" borderId="23" xfId="3" applyFont="1" applyFill="1" applyBorder="1" applyAlignment="1">
      <alignment horizontal="center"/>
    </xf>
    <xf numFmtId="44" fontId="15" fillId="8" borderId="16" xfId="3" applyNumberFormat="1" applyFont="1" applyFill="1" applyBorder="1" applyAlignment="1">
      <alignment horizontal="center"/>
    </xf>
    <xf numFmtId="44" fontId="15" fillId="8" borderId="0" xfId="3" applyNumberFormat="1" applyFont="1" applyFill="1" applyBorder="1" applyAlignment="1">
      <alignment horizontal="center"/>
    </xf>
    <xf numFmtId="44" fontId="15" fillId="8" borderId="23" xfId="3" applyNumberFormat="1" applyFont="1" applyFill="1" applyBorder="1" applyAlignment="1">
      <alignment horizontal="center"/>
    </xf>
    <xf numFmtId="0" fontId="17" fillId="8" borderId="0" xfId="5" applyFont="1" applyFill="1" applyAlignment="1" applyProtection="1">
      <alignment horizontal="center"/>
    </xf>
    <xf numFmtId="0" fontId="7" fillId="8" borderId="14" xfId="3" applyFont="1" applyFill="1" applyBorder="1" applyAlignment="1">
      <alignment horizontal="center"/>
    </xf>
    <xf numFmtId="0" fontId="7" fillId="8" borderId="13" xfId="3" applyFont="1" applyFill="1" applyBorder="1" applyAlignment="1">
      <alignment horizontal="center"/>
    </xf>
    <xf numFmtId="0" fontId="7" fillId="8" borderId="15" xfId="3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0" fontId="23" fillId="8" borderId="0" xfId="0" applyFont="1" applyFill="1" applyAlignment="1">
      <alignment horizontal="center"/>
    </xf>
    <xf numFmtId="0" fontId="25" fillId="9" borderId="10" xfId="3" applyFont="1" applyFill="1" applyBorder="1" applyAlignment="1">
      <alignment horizontal="center"/>
    </xf>
    <xf numFmtId="0" fontId="25" fillId="9" borderId="19" xfId="3" applyFont="1" applyFill="1" applyBorder="1" applyAlignment="1">
      <alignment horizontal="center"/>
    </xf>
    <xf numFmtId="0" fontId="25" fillId="9" borderId="27" xfId="3" applyFont="1" applyFill="1" applyBorder="1" applyAlignment="1">
      <alignment horizontal="center"/>
    </xf>
    <xf numFmtId="0" fontId="28" fillId="8" borderId="0" xfId="5" applyFont="1" applyFill="1" applyAlignment="1" applyProtection="1">
      <alignment horizontal="center"/>
    </xf>
    <xf numFmtId="0" fontId="5" fillId="8" borderId="0" xfId="4" applyFont="1" applyFill="1" applyBorder="1" applyAlignment="1">
      <alignment horizontal="center"/>
    </xf>
    <xf numFmtId="0" fontId="16" fillId="8" borderId="0" xfId="5" applyFill="1" applyAlignment="1" applyProtection="1"/>
  </cellXfs>
  <cellStyles count="6">
    <cellStyle name="Énfasis5" xfId="4" builtinId="45"/>
    <cellStyle name="Hipervínculo" xfId="5" builtinId="8"/>
    <cellStyle name="Moneda" xfId="1" builtinId="4"/>
    <cellStyle name="Normal" xfId="0" builtinId="0"/>
    <cellStyle name="Porcentaje" xfId="2" builtinId="5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I8:N20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/>
    <tableColumn id="6" name="Sobre     " dataCellStyle="Moneda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I7:N19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/>
    <tableColumn id="6" name="Sobre     " dataCellStyle="Moneda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contaportable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contaportable.com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ntaportable.com/descarga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www.contaportable.com/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contaportable.com/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ontaportable.com/descarg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sqref="A1:A2"/>
    </sheetView>
  </sheetViews>
  <sheetFormatPr baseColWidth="10" defaultRowHeight="23.25" x14ac:dyDescent="0.35"/>
  <cols>
    <col min="1" max="1" width="17.7109375" style="12" bestFit="1" customWidth="1"/>
    <col min="2" max="3" width="16.5703125" style="10" customWidth="1"/>
    <col min="4" max="7" width="16.5703125" style="12" customWidth="1"/>
    <col min="8" max="8" width="11.42578125" style="12"/>
    <col min="9" max="9" width="13.85546875" style="12" customWidth="1"/>
    <col min="10" max="14" width="16.28515625" style="12" customWidth="1"/>
    <col min="15" max="15" width="11.42578125" style="12"/>
    <col min="16" max="16" width="11.85546875" style="12" bestFit="1" customWidth="1"/>
    <col min="17" max="16384" width="11.42578125" style="12"/>
  </cols>
  <sheetData>
    <row r="1" spans="1:14" x14ac:dyDescent="0.35">
      <c r="A1" s="73" t="s">
        <v>44</v>
      </c>
    </row>
    <row r="2" spans="1:14" x14ac:dyDescent="0.35">
      <c r="A2" s="73" t="s">
        <v>45</v>
      </c>
    </row>
    <row r="4" spans="1:14" ht="24" thickBot="1" x14ac:dyDescent="0.4">
      <c r="A4" s="67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4" x14ac:dyDescent="0.35">
      <c r="B5" s="43" t="s">
        <v>34</v>
      </c>
      <c r="C5" s="43"/>
      <c r="D5" s="43"/>
      <c r="E5" s="43"/>
      <c r="F5" s="43"/>
      <c r="G5" s="43"/>
      <c r="I5" s="58" t="s">
        <v>33</v>
      </c>
      <c r="J5" s="59"/>
      <c r="K5" s="59"/>
      <c r="L5" s="59"/>
      <c r="M5" s="59"/>
      <c r="N5" s="60"/>
    </row>
    <row r="6" spans="1:14" ht="37.5" customHeight="1" x14ac:dyDescent="0.3">
      <c r="A6" s="14"/>
      <c r="B6" s="15" t="s">
        <v>1</v>
      </c>
      <c r="C6" s="16" t="s">
        <v>25</v>
      </c>
      <c r="D6" s="16" t="s">
        <v>26</v>
      </c>
      <c r="E6" s="17" t="s">
        <v>27</v>
      </c>
      <c r="F6" s="17" t="s">
        <v>36</v>
      </c>
      <c r="G6" s="24" t="s">
        <v>35</v>
      </c>
      <c r="I6" s="61"/>
      <c r="J6" s="62"/>
      <c r="K6" s="62"/>
      <c r="L6" s="62"/>
      <c r="M6" s="62"/>
      <c r="N6" s="63"/>
    </row>
    <row r="7" spans="1:14" ht="19.5" customHeight="1" thickBot="1" x14ac:dyDescent="0.35">
      <c r="A7" s="21" t="s">
        <v>13</v>
      </c>
      <c r="B7" s="26">
        <v>550</v>
      </c>
      <c r="C7" s="11">
        <f>IF(B7&gt;=1000,1000*3%,B7*3%)</f>
        <v>16.5</v>
      </c>
      <c r="D7" s="11">
        <f>B7*7.25%</f>
        <v>39.875</v>
      </c>
      <c r="E7" s="11">
        <f t="shared" ref="E7:E18" si="0">B7-C7-D7</f>
        <v>493.625</v>
      </c>
      <c r="F7" s="26">
        <f>IF(AND(E7&gt;=$J$9,E7&lt;=$K$9),$L$9+(E7-$N$9)*$M$67,IF(AND(E7&gt;=$J$10,E7&lt;=$K$10),$L$10+(E7-$N$10)*$M$10,IF(AND(E7&gt;=$J$11,E7&lt;=$K$11),$L$11+(E7-$N$11)*$M$11,IF(E7&gt;=$J$12,$L$12+(E7-$N$12)*$M$12,0))))</f>
        <v>19.832500000000003</v>
      </c>
      <c r="G7" s="11">
        <f>E7-F7</f>
        <v>473.79250000000002</v>
      </c>
      <c r="I7" s="64"/>
      <c r="J7" s="65"/>
      <c r="K7" s="65"/>
      <c r="L7" s="65"/>
      <c r="M7" s="65"/>
      <c r="N7" s="66"/>
    </row>
    <row r="8" spans="1:14" ht="18.75" customHeight="1" x14ac:dyDescent="0.3">
      <c r="A8" s="22" t="s">
        <v>14</v>
      </c>
      <c r="B8" s="26">
        <v>550</v>
      </c>
      <c r="C8" s="11">
        <f t="shared" ref="C8:C18" si="1">IF(B8&gt;=1000,1000*3%,B8*3%)</f>
        <v>16.5</v>
      </c>
      <c r="D8" s="11">
        <f t="shared" ref="D8:D18" si="2">B8*7.25%</f>
        <v>39.875</v>
      </c>
      <c r="E8" s="11">
        <f t="shared" si="0"/>
        <v>493.625</v>
      </c>
      <c r="F8" s="26">
        <f t="shared" ref="F8:F18" si="3">IF(AND(E8&gt;=$J$9,E8&lt;=$K$9),$L$9+(E8-$N$9)*$M$67,IF(AND(E8&gt;=$J$10,E8&lt;=$K$10),$L$10+(E8-$N$10)*$M$10,IF(AND(E8&gt;=$J$11,E8&lt;=$K$11),$L$11+(E8-$N$11)*$M$11,IF(E8&gt;=$J$12,$L$12+(E8-$N$12)*$M$12,0))))</f>
        <v>19.832500000000003</v>
      </c>
      <c r="G8" s="11">
        <f t="shared" ref="G8:G18" si="4">E8-F8</f>
        <v>473.79250000000002</v>
      </c>
      <c r="I8" t="s">
        <v>3</v>
      </c>
      <c r="J8" t="s">
        <v>8</v>
      </c>
      <c r="K8" t="s">
        <v>9</v>
      </c>
      <c r="L8" t="s">
        <v>4</v>
      </c>
      <c r="M8" t="s">
        <v>5</v>
      </c>
      <c r="N8" t="s">
        <v>6</v>
      </c>
    </row>
    <row r="9" spans="1:14" ht="18.75" x14ac:dyDescent="0.3">
      <c r="A9" s="22" t="s">
        <v>15</v>
      </c>
      <c r="B9" s="26">
        <v>579</v>
      </c>
      <c r="C9" s="11">
        <f t="shared" si="1"/>
        <v>17.37</v>
      </c>
      <c r="D9" s="11">
        <f t="shared" si="2"/>
        <v>41.977499999999999</v>
      </c>
      <c r="E9" s="11">
        <f t="shared" si="0"/>
        <v>519.65250000000003</v>
      </c>
      <c r="F9" s="26">
        <f t="shared" si="3"/>
        <v>22.435250000000003</v>
      </c>
      <c r="G9" s="11">
        <f t="shared" si="4"/>
        <v>497.21725000000004</v>
      </c>
      <c r="I9" s="7" t="s">
        <v>7</v>
      </c>
      <c r="J9" s="8">
        <v>0</v>
      </c>
      <c r="K9" s="8">
        <v>472</v>
      </c>
      <c r="L9" s="8">
        <v>0</v>
      </c>
      <c r="M9" s="9">
        <v>0</v>
      </c>
      <c r="N9" s="8">
        <v>0</v>
      </c>
    </row>
    <row r="10" spans="1:14" ht="18.75" x14ac:dyDescent="0.3">
      <c r="A10" s="22" t="s">
        <v>16</v>
      </c>
      <c r="B10" s="26">
        <v>720</v>
      </c>
      <c r="C10" s="11">
        <f t="shared" si="1"/>
        <v>21.599999999999998</v>
      </c>
      <c r="D10" s="11">
        <f t="shared" si="2"/>
        <v>52.199999999999996</v>
      </c>
      <c r="E10" s="11">
        <f t="shared" si="0"/>
        <v>646.19999999999993</v>
      </c>
      <c r="F10" s="26">
        <f t="shared" si="3"/>
        <v>35.089999999999996</v>
      </c>
      <c r="G10" s="11">
        <f t="shared" si="4"/>
        <v>611.1099999999999</v>
      </c>
      <c r="H10" s="13"/>
      <c r="I10" s="7" t="s">
        <v>7</v>
      </c>
      <c r="J10" s="8">
        <v>472.01</v>
      </c>
      <c r="K10" s="8">
        <v>895.24</v>
      </c>
      <c r="L10" s="8">
        <v>17.670000000000002</v>
      </c>
      <c r="M10" s="9">
        <v>0.1</v>
      </c>
      <c r="N10" s="8">
        <v>472</v>
      </c>
    </row>
    <row r="11" spans="1:14" ht="18.75" x14ac:dyDescent="0.3">
      <c r="A11" s="22" t="s">
        <v>17</v>
      </c>
      <c r="B11" s="26">
        <v>600</v>
      </c>
      <c r="C11" s="11">
        <f t="shared" si="1"/>
        <v>18</v>
      </c>
      <c r="D11" s="11">
        <f t="shared" si="2"/>
        <v>43.5</v>
      </c>
      <c r="E11" s="11">
        <f t="shared" si="0"/>
        <v>538.5</v>
      </c>
      <c r="F11" s="26">
        <f t="shared" si="3"/>
        <v>24.32</v>
      </c>
      <c r="G11" s="11">
        <f t="shared" si="4"/>
        <v>514.17999999999995</v>
      </c>
      <c r="I11" s="7" t="s">
        <v>7</v>
      </c>
      <c r="J11" s="8">
        <v>895.25</v>
      </c>
      <c r="K11" s="8">
        <v>2038.1</v>
      </c>
      <c r="L11" s="8">
        <v>60</v>
      </c>
      <c r="M11" s="9">
        <v>0.2</v>
      </c>
      <c r="N11" s="8">
        <v>895.24</v>
      </c>
    </row>
    <row r="12" spans="1:14" ht="18.75" x14ac:dyDescent="0.3">
      <c r="A12" s="22" t="s">
        <v>18</v>
      </c>
      <c r="B12" s="26">
        <f>450</f>
        <v>450</v>
      </c>
      <c r="C12" s="11">
        <f t="shared" si="1"/>
        <v>13.5</v>
      </c>
      <c r="D12" s="11">
        <f t="shared" si="2"/>
        <v>32.625</v>
      </c>
      <c r="E12" s="11">
        <f t="shared" si="0"/>
        <v>403.875</v>
      </c>
      <c r="F12" s="26">
        <f t="shared" si="3"/>
        <v>0</v>
      </c>
      <c r="G12" s="11">
        <f t="shared" si="4"/>
        <v>403.875</v>
      </c>
      <c r="H12" s="13"/>
      <c r="I12" s="7" t="s">
        <v>7</v>
      </c>
      <c r="J12" s="8">
        <v>2038.11</v>
      </c>
      <c r="K12" s="8" t="s">
        <v>31</v>
      </c>
      <c r="L12" s="8">
        <v>288.57</v>
      </c>
      <c r="M12" s="9">
        <v>0.3</v>
      </c>
      <c r="N12" s="8">
        <v>2038.1</v>
      </c>
    </row>
    <row r="13" spans="1:14" ht="18.75" x14ac:dyDescent="0.3">
      <c r="A13" s="22" t="s">
        <v>19</v>
      </c>
      <c r="B13" s="26"/>
      <c r="C13" s="11">
        <f t="shared" si="1"/>
        <v>0</v>
      </c>
      <c r="D13" s="11">
        <f t="shared" si="2"/>
        <v>0</v>
      </c>
      <c r="E13" s="11">
        <f t="shared" si="0"/>
        <v>0</v>
      </c>
      <c r="F13" s="26">
        <f t="shared" si="3"/>
        <v>0</v>
      </c>
      <c r="G13" s="11">
        <f t="shared" si="4"/>
        <v>0</v>
      </c>
      <c r="I13" s="1" t="s">
        <v>11</v>
      </c>
      <c r="J13" s="2">
        <v>0.01</v>
      </c>
      <c r="K13" s="2">
        <v>2832</v>
      </c>
      <c r="L13" s="2">
        <v>0</v>
      </c>
      <c r="M13" s="3">
        <v>0</v>
      </c>
      <c r="N13" s="2">
        <v>0</v>
      </c>
    </row>
    <row r="14" spans="1:14" ht="18.75" x14ac:dyDescent="0.3">
      <c r="A14" s="22" t="s">
        <v>20</v>
      </c>
      <c r="B14" s="26"/>
      <c r="C14" s="11">
        <f t="shared" si="1"/>
        <v>0</v>
      </c>
      <c r="D14" s="11">
        <f t="shared" si="2"/>
        <v>0</v>
      </c>
      <c r="E14" s="11">
        <f t="shared" si="0"/>
        <v>0</v>
      </c>
      <c r="F14" s="26">
        <f t="shared" si="3"/>
        <v>0</v>
      </c>
      <c r="G14" s="11">
        <f t="shared" si="4"/>
        <v>0</v>
      </c>
      <c r="H14" s="13"/>
      <c r="I14" s="1" t="s">
        <v>11</v>
      </c>
      <c r="J14" s="2">
        <v>2832.01</v>
      </c>
      <c r="K14" s="2">
        <v>5371.44</v>
      </c>
      <c r="L14" s="2">
        <v>106.2</v>
      </c>
      <c r="M14" s="3">
        <v>0.1</v>
      </c>
      <c r="N14" s="2">
        <v>2832</v>
      </c>
    </row>
    <row r="15" spans="1:14" ht="18.75" x14ac:dyDescent="0.3">
      <c r="A15" s="22" t="s">
        <v>21</v>
      </c>
      <c r="B15" s="26"/>
      <c r="C15" s="11">
        <f t="shared" si="1"/>
        <v>0</v>
      </c>
      <c r="D15" s="11">
        <f t="shared" si="2"/>
        <v>0</v>
      </c>
      <c r="E15" s="11">
        <f t="shared" si="0"/>
        <v>0</v>
      </c>
      <c r="F15" s="26">
        <f t="shared" si="3"/>
        <v>0</v>
      </c>
      <c r="G15" s="11">
        <f t="shared" si="4"/>
        <v>0</v>
      </c>
      <c r="H15" s="13"/>
      <c r="I15" s="1" t="s">
        <v>11</v>
      </c>
      <c r="J15" s="2">
        <v>5371.45</v>
      </c>
      <c r="K15" s="2">
        <v>12228.6</v>
      </c>
      <c r="L15" s="2">
        <v>360</v>
      </c>
      <c r="M15" s="3">
        <v>0.2</v>
      </c>
      <c r="N15" s="2">
        <v>5371.44</v>
      </c>
    </row>
    <row r="16" spans="1:14" ht="18.75" x14ac:dyDescent="0.3">
      <c r="A16" s="22" t="s">
        <v>22</v>
      </c>
      <c r="B16" s="26"/>
      <c r="C16" s="11">
        <f t="shared" si="1"/>
        <v>0</v>
      </c>
      <c r="D16" s="11">
        <f t="shared" si="2"/>
        <v>0</v>
      </c>
      <c r="E16" s="11">
        <f t="shared" si="0"/>
        <v>0</v>
      </c>
      <c r="F16" s="26">
        <f t="shared" si="3"/>
        <v>0</v>
      </c>
      <c r="G16" s="11">
        <f t="shared" si="4"/>
        <v>0</v>
      </c>
      <c r="H16" s="13"/>
      <c r="I16" s="1" t="s">
        <v>11</v>
      </c>
      <c r="J16" s="2">
        <v>12228.61</v>
      </c>
      <c r="K16" s="2" t="s">
        <v>32</v>
      </c>
      <c r="L16" s="2">
        <v>1731.42</v>
      </c>
      <c r="M16" s="3">
        <v>0.3</v>
      </c>
      <c r="N16" s="2">
        <v>12228.6</v>
      </c>
    </row>
    <row r="17" spans="1:14" ht="18.75" x14ac:dyDescent="0.3">
      <c r="A17" s="22" t="s">
        <v>23</v>
      </c>
      <c r="B17" s="26"/>
      <c r="C17" s="11">
        <f t="shared" si="1"/>
        <v>0</v>
      </c>
      <c r="D17" s="11">
        <f t="shared" si="2"/>
        <v>0</v>
      </c>
      <c r="E17" s="11">
        <f t="shared" si="0"/>
        <v>0</v>
      </c>
      <c r="F17" s="26">
        <f t="shared" si="3"/>
        <v>0</v>
      </c>
      <c r="G17" s="11">
        <f t="shared" si="4"/>
        <v>0</v>
      </c>
      <c r="H17" s="13"/>
      <c r="I17" s="4" t="s">
        <v>12</v>
      </c>
      <c r="J17" s="5">
        <v>0.01</v>
      </c>
      <c r="K17" s="5">
        <v>5664</v>
      </c>
      <c r="L17" s="5">
        <v>0</v>
      </c>
      <c r="M17" s="6">
        <v>0</v>
      </c>
      <c r="N17" s="5">
        <v>0</v>
      </c>
    </row>
    <row r="18" spans="1:14" ht="18.75" x14ac:dyDescent="0.3">
      <c r="A18" s="23" t="s">
        <v>24</v>
      </c>
      <c r="B18" s="26"/>
      <c r="C18" s="11">
        <f t="shared" si="1"/>
        <v>0</v>
      </c>
      <c r="D18" s="11">
        <f t="shared" si="2"/>
        <v>0</v>
      </c>
      <c r="E18" s="11">
        <f t="shared" si="0"/>
        <v>0</v>
      </c>
      <c r="F18" s="26">
        <f t="shared" si="3"/>
        <v>0</v>
      </c>
      <c r="G18" s="11">
        <f t="shared" si="4"/>
        <v>0</v>
      </c>
      <c r="H18" s="13"/>
      <c r="I18" s="4" t="s">
        <v>12</v>
      </c>
      <c r="J18" s="5">
        <v>5664.01</v>
      </c>
      <c r="K18" s="5">
        <v>10742.86</v>
      </c>
      <c r="L18" s="5">
        <v>212.12</v>
      </c>
      <c r="M18" s="6">
        <v>0.1</v>
      </c>
      <c r="N18" s="5">
        <v>5664</v>
      </c>
    </row>
    <row r="19" spans="1:14" ht="18.75" x14ac:dyDescent="0.3">
      <c r="A19" s="18" t="s">
        <v>28</v>
      </c>
      <c r="B19" s="19">
        <f>SUM(B7:B18)</f>
        <v>3449</v>
      </c>
      <c r="C19" s="19">
        <f>SUM(C7:C18)</f>
        <v>103.47</v>
      </c>
      <c r="D19" s="19">
        <f t="shared" ref="D19:F19" si="5">SUM(D7:D18)</f>
        <v>250.05249999999998</v>
      </c>
      <c r="E19" s="19">
        <f t="shared" si="5"/>
        <v>3095.4775</v>
      </c>
      <c r="F19" s="19">
        <f t="shared" si="5"/>
        <v>121.51025000000001</v>
      </c>
      <c r="G19" s="20"/>
      <c r="H19" s="13"/>
      <c r="I19" s="4" t="s">
        <v>12</v>
      </c>
      <c r="J19" s="5">
        <v>10742.87</v>
      </c>
      <c r="K19" s="5">
        <v>24457.14</v>
      </c>
      <c r="L19" s="5">
        <v>720</v>
      </c>
      <c r="M19" s="6">
        <v>0.2</v>
      </c>
      <c r="N19" s="5">
        <v>10742.86</v>
      </c>
    </row>
    <row r="20" spans="1:14" x14ac:dyDescent="0.35">
      <c r="I20" s="4" t="s">
        <v>12</v>
      </c>
      <c r="J20" s="5">
        <v>24457.15</v>
      </c>
      <c r="K20" s="5" t="s">
        <v>31</v>
      </c>
      <c r="L20" s="5">
        <v>3462.86</v>
      </c>
      <c r="M20" s="6">
        <v>0.3</v>
      </c>
      <c r="N20" s="5">
        <v>24457.14</v>
      </c>
    </row>
    <row r="21" spans="1:14" x14ac:dyDescent="0.35">
      <c r="B21" s="43" t="s">
        <v>0</v>
      </c>
      <c r="C21" s="43"/>
      <c r="D21" s="43"/>
      <c r="E21" s="43"/>
    </row>
    <row r="22" spans="1:14" ht="23.25" customHeight="1" x14ac:dyDescent="0.35">
      <c r="B22" s="55" t="s">
        <v>1</v>
      </c>
      <c r="C22" s="56"/>
      <c r="D22" s="57"/>
      <c r="E22" s="25">
        <f>B19</f>
        <v>3449</v>
      </c>
    </row>
    <row r="23" spans="1:14" ht="21" x14ac:dyDescent="0.35">
      <c r="B23" s="47" t="s">
        <v>2</v>
      </c>
      <c r="C23" s="48"/>
      <c r="D23" s="49"/>
      <c r="E23" s="27" t="s">
        <v>11</v>
      </c>
    </row>
    <row r="24" spans="1:14" ht="23.25" customHeight="1" x14ac:dyDescent="0.35">
      <c r="B24" s="47" t="s">
        <v>10</v>
      </c>
      <c r="C24" s="48"/>
      <c r="D24" s="50"/>
      <c r="E24" s="29">
        <f>C19</f>
        <v>103.47</v>
      </c>
      <c r="G24" s="44" t="s">
        <v>29</v>
      </c>
      <c r="H24" s="44"/>
      <c r="I24" s="44"/>
    </row>
    <row r="25" spans="1:14" ht="21" x14ac:dyDescent="0.35">
      <c r="B25" s="47" t="s">
        <v>41</v>
      </c>
      <c r="C25" s="48"/>
      <c r="D25" s="50"/>
      <c r="E25" s="29">
        <f>D19</f>
        <v>250.05249999999998</v>
      </c>
      <c r="G25" s="44"/>
      <c r="H25" s="44"/>
      <c r="I25" s="44"/>
    </row>
    <row r="26" spans="1:14" ht="21" x14ac:dyDescent="0.35">
      <c r="B26" s="51" t="s">
        <v>39</v>
      </c>
      <c r="C26" s="52"/>
      <c r="D26" s="53"/>
      <c r="E26" s="30">
        <f>E22-E24-E25</f>
        <v>3095.4775000000004</v>
      </c>
      <c r="G26" s="44"/>
      <c r="H26" s="44"/>
      <c r="I26" s="44"/>
    </row>
    <row r="27" spans="1:14" ht="21" customHeight="1" x14ac:dyDescent="0.35">
      <c r="B27" s="47" t="s">
        <v>40</v>
      </c>
      <c r="C27" s="48"/>
      <c r="D27" s="50"/>
      <c r="E27" s="31">
        <f>IF($E$23="MENSUAL",IF(AND($E$26&gt;=$J$9,$E$26&lt;=$K$9),$L$9+($E$26-$N$9)*$M$67,IF(AND($E$26&gt;=$J$10,$E$26&lt;=$K$10),$L$10+($E$26-$N$10)*$M$10,IF(AND($E$26&gt;=$J$11,$E$26&lt;=$K$11),$L$11+($E$26-$N$11)*$M$11,IF($E$26&gt;=$J$12,$L$12+($E$26-$N$12)*$M$12,0)))),IF($E$23="SEMESTRAL",IF(AND($E$26&gt;=$J$13,$E$26&lt;=$K$13),0,IF(AND($E$26&gt;=$J$14,$E$26&lt;=$K$14),$L$14+($E$26-$N$14)*$M$14,IF(AND($E$26&gt;=$J$15,$E$26&lt;=$K$15),$L$15+($E$26-$N$15)*$M$15,IF($E$26&gt;=$J$16,$L$16+($E$26-$N$16)*$M$16,0)))),IF($E$23="ANUAL",IF(AND($E$26&gt;=$J$17,$E$26&lt;=$K$17),0,IF(AND($E$26&gt;=$J$18,$E$26&lt;=$K$18),$L$18+($E$26-$N$18)*$M$18,IF(AND($E$26&gt;=$J$19,$E$26&lt;=$K$19),$L$19+($E$26-$N$19)*$M$19,IF($E$26&gt;=$J$20,$L$20+($E$26-$N$20)*$M$20,0)))),0)))</f>
        <v>132.54775000000004</v>
      </c>
      <c r="G27" s="46" t="s">
        <v>37</v>
      </c>
      <c r="H27" s="46"/>
      <c r="I27" s="46"/>
    </row>
    <row r="28" spans="1:14" ht="21" x14ac:dyDescent="0.35">
      <c r="B28" s="47" t="s">
        <v>38</v>
      </c>
      <c r="C28" s="48"/>
      <c r="D28" s="50"/>
      <c r="E28" s="40">
        <f>F19</f>
        <v>121.51025000000001</v>
      </c>
      <c r="G28" s="46"/>
      <c r="H28" s="46"/>
      <c r="I28" s="46"/>
    </row>
    <row r="29" spans="1:14" ht="26.25" x14ac:dyDescent="0.4">
      <c r="B29" s="68" t="str">
        <f>IF(E29&lt;0,"Renta a Devolver",IF(E29&gt;0,"Renta a Incluir en planilla ","q "))</f>
        <v xml:space="preserve">Renta a Incluir en planilla </v>
      </c>
      <c r="C29" s="69"/>
      <c r="D29" s="70"/>
      <c r="E29" s="32">
        <f>E27-E28</f>
        <v>11.037500000000023</v>
      </c>
      <c r="G29" s="54" t="s">
        <v>42</v>
      </c>
      <c r="H29" s="54"/>
      <c r="I29" s="54"/>
    </row>
    <row r="30" spans="1:14" ht="23.25" customHeight="1" x14ac:dyDescent="0.35">
      <c r="B30" s="42"/>
      <c r="C30" s="42"/>
      <c r="D30" s="42"/>
      <c r="E30" s="28"/>
      <c r="G30" s="45" t="s">
        <v>30</v>
      </c>
      <c r="H30" s="45"/>
      <c r="I30" s="45"/>
    </row>
    <row r="32" spans="1:14" ht="15" customHeight="1" x14ac:dyDescent="0.35"/>
    <row r="34" ht="23.25" customHeight="1" x14ac:dyDescent="0.35"/>
  </sheetData>
  <mergeCells count="17">
    <mergeCell ref="I5:N7"/>
    <mergeCell ref="B5:G5"/>
    <mergeCell ref="A4:L4"/>
    <mergeCell ref="B28:D28"/>
    <mergeCell ref="B29:D29"/>
    <mergeCell ref="B30:D30"/>
    <mergeCell ref="B21:E21"/>
    <mergeCell ref="G24:I26"/>
    <mergeCell ref="G30:I30"/>
    <mergeCell ref="G27:I28"/>
    <mergeCell ref="B23:D23"/>
    <mergeCell ref="B24:D24"/>
    <mergeCell ref="B25:D25"/>
    <mergeCell ref="B26:D26"/>
    <mergeCell ref="B27:D27"/>
    <mergeCell ref="G29:I29"/>
    <mergeCell ref="B22:D22"/>
  </mergeCells>
  <hyperlinks>
    <hyperlink ref="G29" r:id="rId1"/>
    <hyperlink ref="G30" r:id="rId2"/>
    <hyperlink ref="A1" r:id="rId3"/>
    <hyperlink ref="A2" r:id="rId4"/>
  </hyperlinks>
  <pageMargins left="0.7" right="0.7" top="0.75" bottom="0.75" header="0.3" footer="0.3"/>
  <pageSetup paperSize="9" orientation="portrait" horizontalDpi="300" verticalDpi="300" r:id="rId5"/>
  <legacy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workbookViewId="0">
      <selection sqref="A1:A2"/>
    </sheetView>
  </sheetViews>
  <sheetFormatPr baseColWidth="10" defaultRowHeight="23.25" x14ac:dyDescent="0.35"/>
  <cols>
    <col min="1" max="1" width="17.7109375" style="12" bestFit="1" customWidth="1"/>
    <col min="2" max="3" width="16.5703125" style="10" customWidth="1"/>
    <col min="4" max="7" width="16.5703125" style="12" customWidth="1"/>
    <col min="8" max="8" width="11.42578125" style="12"/>
    <col min="9" max="9" width="13.85546875" style="12" customWidth="1"/>
    <col min="10" max="14" width="16.28515625" style="12" customWidth="1"/>
    <col min="15" max="15" width="11.42578125" style="12"/>
    <col min="16" max="16" width="11.85546875" style="12" bestFit="1" customWidth="1"/>
    <col min="17" max="16384" width="11.42578125" style="12"/>
  </cols>
  <sheetData>
    <row r="1" spans="1:14" x14ac:dyDescent="0.35">
      <c r="A1" s="73" t="s">
        <v>44</v>
      </c>
    </row>
    <row r="2" spans="1:14" x14ac:dyDescent="0.35">
      <c r="A2" s="73" t="s">
        <v>45</v>
      </c>
    </row>
    <row r="3" spans="1:14" ht="24" thickBot="1" x14ac:dyDescent="0.4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4" x14ac:dyDescent="0.35">
      <c r="A4" s="33"/>
      <c r="B4" s="72"/>
      <c r="C4" s="72"/>
      <c r="D4" s="72"/>
      <c r="E4" s="72"/>
      <c r="F4" s="72"/>
      <c r="G4" s="72"/>
      <c r="I4" s="58" t="s">
        <v>33</v>
      </c>
      <c r="J4" s="59"/>
      <c r="K4" s="59"/>
      <c r="L4" s="59"/>
      <c r="M4" s="59"/>
      <c r="N4" s="60"/>
    </row>
    <row r="5" spans="1:14" ht="37.5" customHeight="1" x14ac:dyDescent="0.35">
      <c r="A5" s="34"/>
      <c r="B5" s="43" t="s">
        <v>0</v>
      </c>
      <c r="C5" s="43"/>
      <c r="D5" s="43"/>
      <c r="E5" s="43"/>
      <c r="F5" s="35"/>
      <c r="G5" s="35"/>
      <c r="I5" s="61"/>
      <c r="J5" s="62"/>
      <c r="K5" s="62"/>
      <c r="L5" s="62"/>
      <c r="M5" s="62"/>
      <c r="N5" s="63"/>
    </row>
    <row r="6" spans="1:14" ht="19.5" customHeight="1" thickBot="1" x14ac:dyDescent="0.4">
      <c r="A6" s="34"/>
      <c r="B6" s="55" t="s">
        <v>1</v>
      </c>
      <c r="C6" s="56"/>
      <c r="D6" s="57"/>
      <c r="E6" s="41">
        <v>3449</v>
      </c>
      <c r="F6" s="36"/>
      <c r="G6" s="37"/>
      <c r="I6" s="64"/>
      <c r="J6" s="65"/>
      <c r="K6" s="65"/>
      <c r="L6" s="65"/>
      <c r="M6" s="65"/>
      <c r="N6" s="66"/>
    </row>
    <row r="7" spans="1:14" ht="18.75" customHeight="1" x14ac:dyDescent="0.35">
      <c r="A7" s="34"/>
      <c r="B7" s="47" t="s">
        <v>2</v>
      </c>
      <c r="C7" s="48"/>
      <c r="D7" s="49"/>
      <c r="E7" s="27" t="s">
        <v>11</v>
      </c>
      <c r="F7" s="36"/>
      <c r="G7" s="37"/>
      <c r="I7" t="s">
        <v>3</v>
      </c>
      <c r="J7" t="s">
        <v>8</v>
      </c>
      <c r="K7" t="s">
        <v>9</v>
      </c>
      <c r="L7" t="s">
        <v>4</v>
      </c>
      <c r="M7" t="s">
        <v>5</v>
      </c>
      <c r="N7" t="s">
        <v>6</v>
      </c>
    </row>
    <row r="8" spans="1:14" ht="21" x14ac:dyDescent="0.35">
      <c r="A8" s="34"/>
      <c r="B8" s="47" t="s">
        <v>10</v>
      </c>
      <c r="C8" s="48"/>
      <c r="D8" s="50"/>
      <c r="E8" s="29">
        <f>IF(E7="MENSUAL",IF(E6&gt;1000,30,E6*3%),IF(E7="SEMESTRAL",IF(E6&gt;6000,180,E6*3%),IF(E7="ANUAL",IF(E6&gt;12000,360,E6*3%),0)))</f>
        <v>103.47</v>
      </c>
      <c r="F8" s="36"/>
      <c r="G8" s="37"/>
      <c r="I8" s="7" t="s">
        <v>7</v>
      </c>
      <c r="J8" s="8">
        <v>0</v>
      </c>
      <c r="K8" s="8">
        <v>472</v>
      </c>
      <c r="L8" s="8">
        <v>0</v>
      </c>
      <c r="M8" s="9">
        <v>0</v>
      </c>
      <c r="N8" s="8">
        <v>0</v>
      </c>
    </row>
    <row r="9" spans="1:14" ht="21" x14ac:dyDescent="0.35">
      <c r="A9" s="34"/>
      <c r="B9" s="47" t="s">
        <v>41</v>
      </c>
      <c r="C9" s="48"/>
      <c r="D9" s="50"/>
      <c r="E9" s="29">
        <f>E6*7.25%</f>
        <v>250.05249999999998</v>
      </c>
      <c r="F9" s="36"/>
      <c r="G9" s="37"/>
      <c r="H9" s="13"/>
      <c r="I9" s="7" t="s">
        <v>7</v>
      </c>
      <c r="J9" s="8">
        <v>472.01</v>
      </c>
      <c r="K9" s="8">
        <v>895.24</v>
      </c>
      <c r="L9" s="8">
        <v>17.670000000000002</v>
      </c>
      <c r="M9" s="9">
        <v>0.1</v>
      </c>
      <c r="N9" s="8">
        <v>472</v>
      </c>
    </row>
    <row r="10" spans="1:14" ht="21" x14ac:dyDescent="0.35">
      <c r="A10" s="34"/>
      <c r="B10" s="51" t="s">
        <v>39</v>
      </c>
      <c r="C10" s="52"/>
      <c r="D10" s="53"/>
      <c r="E10" s="30">
        <f>E6-E8-E9</f>
        <v>3095.4775000000004</v>
      </c>
      <c r="F10" s="36"/>
      <c r="G10" s="37"/>
      <c r="I10" s="7" t="s">
        <v>7</v>
      </c>
      <c r="J10" s="8">
        <v>895.25</v>
      </c>
      <c r="K10" s="8">
        <v>2038.1</v>
      </c>
      <c r="L10" s="8">
        <v>60</v>
      </c>
      <c r="M10" s="9">
        <v>0.2</v>
      </c>
      <c r="N10" s="8">
        <v>895.24</v>
      </c>
    </row>
    <row r="11" spans="1:14" ht="21" x14ac:dyDescent="0.35">
      <c r="A11" s="34"/>
      <c r="B11" s="47" t="s">
        <v>40</v>
      </c>
      <c r="C11" s="48"/>
      <c r="D11" s="50"/>
      <c r="E11" s="31">
        <f>IF($E$7="MENSUAL",IF(AND($E$10&gt;=$J$8,$E$10&lt;=$K$8),$L$8+($E$10-$N$8)*$M$66,IF(AND($E$10&gt;=$J$9,$E$10&lt;=$K$9),$L$9+($E$10-$N$9)*$M$9,IF(AND($E$10&gt;=$J$10,$E$10&lt;=$K$10),$L$10+($E$10-$N$10)*$M$10,IF($E$10&gt;=$J$11,$L$11+($E$10-$N$11)*$M$11,0)))),IF($E$7="SEMESTRAL",IF(AND($E$10&gt;=$J$12,$E$10&lt;=$K$12),0,IF(AND($E$10&gt;=$J$13,$E$10&lt;=$K$13),$L$13+($E$10-$N$13)*$M$13,IF(AND($E$10&gt;=$J$14,$E$10&lt;=$K$14),$L$14+($E$10-$N$14)*$M$14,IF($E$10&gt;=$J$15,$L$15+($E$10-$N$15)*$M$15,0)))),IF($E$7="ANUAL",IF(AND($E$10&gt;=$J$16,$E$10&lt;=$K$16),0,IF(AND($E$10&gt;=$J$17,$E$10&lt;=$K$17),$L$17+($E$10-$N$17)*$M$17,IF(AND($E$10&gt;=$J$18,$E$10&lt;=$K$18),$L$18+($E$10-$N$18)*$M$18,IF($E$10&gt;=$J$19,$L$19+($E$10-$N$19)*$M$19,0)))),0)))</f>
        <v>132.54775000000004</v>
      </c>
      <c r="F11" s="36"/>
      <c r="G11" s="37"/>
      <c r="H11" s="13"/>
      <c r="I11" s="7" t="s">
        <v>7</v>
      </c>
      <c r="J11" s="8">
        <v>2038.11</v>
      </c>
      <c r="K11" s="8" t="s">
        <v>31</v>
      </c>
      <c r="L11" s="8">
        <v>288.57</v>
      </c>
      <c r="M11" s="9">
        <v>0.3</v>
      </c>
      <c r="N11" s="8">
        <v>2038.1</v>
      </c>
    </row>
    <row r="12" spans="1:14" ht="21" x14ac:dyDescent="0.35">
      <c r="A12" s="34"/>
      <c r="B12" s="47" t="s">
        <v>38</v>
      </c>
      <c r="C12" s="48"/>
      <c r="D12" s="50"/>
      <c r="E12" s="40">
        <v>121.51</v>
      </c>
      <c r="F12" s="36"/>
      <c r="G12" s="37"/>
      <c r="I12" s="1" t="s">
        <v>11</v>
      </c>
      <c r="J12" s="2">
        <v>0.01</v>
      </c>
      <c r="K12" s="2">
        <v>2832</v>
      </c>
      <c r="L12" s="2">
        <v>0</v>
      </c>
      <c r="M12" s="3">
        <v>0</v>
      </c>
      <c r="N12" s="2">
        <v>0</v>
      </c>
    </row>
    <row r="13" spans="1:14" ht="21" x14ac:dyDescent="0.35">
      <c r="A13" s="34"/>
      <c r="B13" s="68" t="str">
        <f>IF(E13&lt;0,"Renta a Devolver",IF(E13&gt;0,"Renta a Incluir en planilla ","q "))</f>
        <v xml:space="preserve">Renta a Incluir en planilla </v>
      </c>
      <c r="C13" s="69"/>
      <c r="D13" s="70"/>
      <c r="E13" s="32">
        <f>E11-E12</f>
        <v>11.037750000000031</v>
      </c>
      <c r="F13" s="36"/>
      <c r="G13" s="37"/>
      <c r="H13" s="13"/>
      <c r="I13" s="1" t="s">
        <v>11</v>
      </c>
      <c r="J13" s="2">
        <v>2832.01</v>
      </c>
      <c r="K13" s="2">
        <v>5371.44</v>
      </c>
      <c r="L13" s="2">
        <v>106.2</v>
      </c>
      <c r="M13" s="3">
        <v>0.1</v>
      </c>
      <c r="N13" s="2">
        <v>2832</v>
      </c>
    </row>
    <row r="14" spans="1:14" ht="18.75" x14ac:dyDescent="0.3">
      <c r="A14" s="34"/>
      <c r="B14" s="36"/>
      <c r="C14" s="37"/>
      <c r="D14" s="37"/>
      <c r="E14" s="37"/>
      <c r="F14" s="36"/>
      <c r="G14" s="37"/>
      <c r="H14" s="13"/>
      <c r="I14" s="1" t="s">
        <v>11</v>
      </c>
      <c r="J14" s="2">
        <v>5371.45</v>
      </c>
      <c r="K14" s="2">
        <v>12228.6</v>
      </c>
      <c r="L14" s="2">
        <v>360</v>
      </c>
      <c r="M14" s="3">
        <v>0.2</v>
      </c>
      <c r="N14" s="2">
        <v>5371.44</v>
      </c>
    </row>
    <row r="15" spans="1:14" ht="18.75" x14ac:dyDescent="0.3">
      <c r="A15" s="34"/>
      <c r="B15" s="36"/>
      <c r="C15" s="37"/>
      <c r="D15" s="37"/>
      <c r="E15" s="37"/>
      <c r="F15" s="36"/>
      <c r="G15" s="37"/>
      <c r="H15" s="13"/>
      <c r="I15" s="1" t="s">
        <v>11</v>
      </c>
      <c r="J15" s="2">
        <v>12228.61</v>
      </c>
      <c r="K15" s="2" t="s">
        <v>32</v>
      </c>
      <c r="L15" s="2">
        <v>1731.42</v>
      </c>
      <c r="M15" s="3">
        <v>0.3</v>
      </c>
      <c r="N15" s="2">
        <v>12228.6</v>
      </c>
    </row>
    <row r="16" spans="1:14" ht="18.75" x14ac:dyDescent="0.3">
      <c r="A16" s="34"/>
      <c r="B16" s="36"/>
      <c r="C16" s="37"/>
      <c r="D16" s="37"/>
      <c r="E16" s="37"/>
      <c r="F16" s="36"/>
      <c r="G16" s="37"/>
      <c r="H16" s="13"/>
      <c r="I16" s="4" t="s">
        <v>12</v>
      </c>
      <c r="J16" s="5">
        <v>0.01</v>
      </c>
      <c r="K16" s="5">
        <v>5664</v>
      </c>
      <c r="L16" s="5">
        <v>0</v>
      </c>
      <c r="M16" s="6">
        <v>0</v>
      </c>
      <c r="N16" s="5">
        <v>0</v>
      </c>
    </row>
    <row r="17" spans="1:14" ht="18.75" x14ac:dyDescent="0.3">
      <c r="A17" s="34"/>
      <c r="B17" s="36"/>
      <c r="C17" s="37"/>
      <c r="D17" s="37"/>
      <c r="E17" s="37"/>
      <c r="F17" s="36"/>
      <c r="G17" s="37"/>
      <c r="H17" s="13"/>
      <c r="I17" s="4" t="s">
        <v>12</v>
      </c>
      <c r="J17" s="5">
        <v>5664.01</v>
      </c>
      <c r="K17" s="5">
        <v>10742.86</v>
      </c>
      <c r="L17" s="5">
        <v>212.12</v>
      </c>
      <c r="M17" s="6">
        <v>0.1</v>
      </c>
      <c r="N17" s="5">
        <v>5664</v>
      </c>
    </row>
    <row r="18" spans="1:14" ht="18.75" x14ac:dyDescent="0.3">
      <c r="A18" s="38"/>
      <c r="B18" s="39"/>
      <c r="C18" s="44" t="s">
        <v>29</v>
      </c>
      <c r="D18" s="44"/>
      <c r="E18" s="44"/>
      <c r="F18" s="39"/>
      <c r="G18" s="39"/>
      <c r="H18" s="13"/>
      <c r="I18" s="4" t="s">
        <v>12</v>
      </c>
      <c r="J18" s="5">
        <v>10742.87</v>
      </c>
      <c r="K18" s="5">
        <v>24457.14</v>
      </c>
      <c r="L18" s="5">
        <v>720</v>
      </c>
      <c r="M18" s="6">
        <v>0.2</v>
      </c>
      <c r="N18" s="5">
        <v>10742.86</v>
      </c>
    </row>
    <row r="19" spans="1:14" x14ac:dyDescent="0.35">
      <c r="C19" s="44"/>
      <c r="D19" s="44"/>
      <c r="E19" s="44"/>
      <c r="I19" s="4" t="s">
        <v>12</v>
      </c>
      <c r="J19" s="5">
        <v>24457.15</v>
      </c>
      <c r="K19" s="5" t="s">
        <v>31</v>
      </c>
      <c r="L19" s="5">
        <v>3462.86</v>
      </c>
      <c r="M19" s="6">
        <v>0.3</v>
      </c>
      <c r="N19" s="5">
        <v>24457.14</v>
      </c>
    </row>
    <row r="20" spans="1:14" x14ac:dyDescent="0.35">
      <c r="C20" s="44"/>
      <c r="D20" s="44"/>
      <c r="E20" s="44"/>
    </row>
    <row r="21" spans="1:14" ht="23.25" customHeight="1" x14ac:dyDescent="0.35">
      <c r="C21" s="46" t="s">
        <v>37</v>
      </c>
      <c r="D21" s="46"/>
      <c r="E21" s="46"/>
    </row>
    <row r="22" spans="1:14" x14ac:dyDescent="0.35">
      <c r="C22" s="46"/>
      <c r="D22" s="46"/>
      <c r="E22" s="46"/>
    </row>
    <row r="23" spans="1:14" ht="23.25" customHeight="1" x14ac:dyDescent="0.45">
      <c r="C23" s="71" t="s">
        <v>42</v>
      </c>
      <c r="D23" s="71"/>
      <c r="E23" s="71"/>
    </row>
    <row r="24" spans="1:14" x14ac:dyDescent="0.35">
      <c r="C24" s="45" t="s">
        <v>30</v>
      </c>
      <c r="D24" s="45"/>
      <c r="E24" s="45"/>
    </row>
    <row r="26" spans="1:14" ht="21" customHeight="1" x14ac:dyDescent="0.35"/>
    <row r="29" spans="1:14" ht="23.25" customHeight="1" x14ac:dyDescent="0.35">
      <c r="B29" s="42"/>
      <c r="C29" s="42"/>
      <c r="D29" s="42"/>
      <c r="E29" s="28"/>
    </row>
    <row r="31" spans="1:14" ht="15" customHeight="1" x14ac:dyDescent="0.35"/>
    <row r="33" ht="23.25" customHeight="1" x14ac:dyDescent="0.35"/>
  </sheetData>
  <mergeCells count="17">
    <mergeCell ref="B7:D7"/>
    <mergeCell ref="A3:L3"/>
    <mergeCell ref="B4:G4"/>
    <mergeCell ref="I4:N6"/>
    <mergeCell ref="B5:E5"/>
    <mergeCell ref="B6:D6"/>
    <mergeCell ref="B13:D13"/>
    <mergeCell ref="C23:E23"/>
    <mergeCell ref="B29:D29"/>
    <mergeCell ref="C24:E24"/>
    <mergeCell ref="B8:D8"/>
    <mergeCell ref="C18:E20"/>
    <mergeCell ref="B9:D9"/>
    <mergeCell ref="B10:D10"/>
    <mergeCell ref="B11:D11"/>
    <mergeCell ref="C21:E22"/>
    <mergeCell ref="B12:D12"/>
  </mergeCells>
  <hyperlinks>
    <hyperlink ref="C23" r:id="rId1"/>
    <hyperlink ref="C24" r:id="rId2"/>
    <hyperlink ref="A1" r:id="rId3"/>
    <hyperlink ref="A2" r:id="rId4"/>
  </hyperlinks>
  <pageMargins left="0.7" right="0.7" top="0.75" bottom="0.75" header="0.3" footer="0.3"/>
  <pageSetup paperSize="9" orientation="portrait" horizontalDpi="0" verticalDpi="0" r:id="rId5"/>
  <legacy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 mes a mes</vt:lpstr>
      <vt:lpstr>Calculo 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2016-12-12T05:08:50Z</dcterms:created>
  <dcterms:modified xsi:type="dcterms:W3CDTF">2020-06-24T01:19:25Z</dcterms:modified>
</cp:coreProperties>
</file>