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c\Documents\Centro de Plantillas\recalculo\"/>
    </mc:Choice>
  </mc:AlternateContent>
  <bookViews>
    <workbookView xWindow="0" yWindow="0" windowWidth="19530" windowHeight="8340" tabRatio="391"/>
  </bookViews>
  <sheets>
    <sheet name="Calculo Semestral" sheetId="4" r:id="rId1"/>
    <sheet name="Calculo Individual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4" l="1"/>
  <c r="C20" i="4"/>
  <c r="E10" i="5"/>
  <c r="E19" i="4"/>
  <c r="F19" i="4"/>
  <c r="D19" i="4"/>
  <c r="G19" i="4"/>
  <c r="H19" i="4"/>
  <c r="J19" i="4"/>
  <c r="E18" i="4"/>
  <c r="F18" i="4"/>
  <c r="D18" i="4"/>
  <c r="G18" i="4"/>
  <c r="H18" i="4"/>
  <c r="J18" i="4"/>
  <c r="E17" i="4"/>
  <c r="F17" i="4"/>
  <c r="D17" i="4"/>
  <c r="G17" i="4"/>
  <c r="H17" i="4"/>
  <c r="J17" i="4"/>
  <c r="E16" i="4"/>
  <c r="F16" i="4"/>
  <c r="D16" i="4"/>
  <c r="G16" i="4"/>
  <c r="H16" i="4"/>
  <c r="J16" i="4"/>
  <c r="D15" i="4"/>
  <c r="E15" i="4"/>
  <c r="F15" i="4"/>
  <c r="G15" i="4"/>
  <c r="D14" i="4"/>
  <c r="B14" i="4"/>
  <c r="E14" i="4"/>
  <c r="F14" i="4"/>
  <c r="G14" i="4"/>
  <c r="D13" i="4"/>
  <c r="B13" i="4"/>
  <c r="E13" i="4"/>
  <c r="F13" i="4"/>
  <c r="G13" i="4"/>
  <c r="D12" i="4"/>
  <c r="B12" i="4"/>
  <c r="E12" i="4"/>
  <c r="F12" i="4"/>
  <c r="G12" i="4"/>
  <c r="D11" i="4"/>
  <c r="B11" i="4"/>
  <c r="E11" i="4"/>
  <c r="F11" i="4"/>
  <c r="G11" i="4"/>
  <c r="D10" i="4"/>
  <c r="B10" i="4"/>
  <c r="E10" i="4"/>
  <c r="F10" i="4"/>
  <c r="G10" i="4"/>
  <c r="E9" i="4"/>
  <c r="F9" i="4"/>
  <c r="D9" i="4"/>
  <c r="G9" i="4"/>
  <c r="E8" i="4"/>
  <c r="F8" i="4"/>
  <c r="D8" i="4"/>
  <c r="G8" i="4"/>
  <c r="H15" i="4"/>
  <c r="H14" i="4"/>
  <c r="H13" i="4"/>
  <c r="H12" i="4"/>
  <c r="H11" i="4"/>
  <c r="H10" i="4"/>
  <c r="H9" i="4"/>
  <c r="H8" i="4"/>
  <c r="J8" i="4"/>
  <c r="J9" i="4"/>
  <c r="J10" i="4"/>
  <c r="J11" i="4"/>
  <c r="J12" i="4"/>
  <c r="J13" i="4"/>
  <c r="J14" i="4"/>
  <c r="J15" i="4"/>
  <c r="J20" i="4"/>
  <c r="I20" i="4"/>
  <c r="E9" i="5"/>
  <c r="B20" i="4"/>
  <c r="F20" i="4"/>
  <c r="E20" i="4"/>
  <c r="G20" i="4"/>
  <c r="H20" i="4"/>
  <c r="E11" i="5"/>
  <c r="E12" i="5"/>
  <c r="E14" i="5"/>
  <c r="B14" i="5"/>
</calcChain>
</file>

<file path=xl/comments1.xml><?xml version="1.0" encoding="utf-8"?>
<comments xmlns="http://schemas.openxmlformats.org/spreadsheetml/2006/main">
  <authors>
    <author>yec</author>
    <author>YEC</author>
  </authors>
  <commentList>
    <comment ref="A6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Nombres ficticios</t>
        </r>
      </text>
    </comment>
    <comment ref="B7" authorId="0" shapeId="0">
      <text>
        <r>
          <rPr>
            <b/>
            <sz val="9"/>
            <color indexed="81"/>
            <rFont val="Tahoma"/>
            <charset val="1"/>
          </rPr>
          <t>yec:</t>
        </r>
        <r>
          <rPr>
            <sz val="9"/>
            <color indexed="81"/>
            <rFont val="Tahoma"/>
            <charset val="1"/>
          </rPr>
          <t xml:space="preserve">
debes sumar todos los montos devengados por la persona a excepción del aguinaldo 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yec:</t>
        </r>
        <r>
          <rPr>
            <sz val="9"/>
            <color indexed="81"/>
            <rFont val="Tahoma"/>
            <charset val="1"/>
          </rPr>
          <t xml:space="preserve">
incluye el aguinaldo completo y el sistema deglosara la parte gravado y lo sumará al recalculo 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yec:</t>
        </r>
        <r>
          <rPr>
            <sz val="9"/>
            <color indexed="81"/>
            <rFont val="Tahoma"/>
            <charset val="1"/>
          </rPr>
          <t xml:space="preserve">
En esta columna se determina el aguinaldo gravado de renta, puedes modificar el monto del aguinaldo exento en la seccion de parametros del calculo
NO MODIFIQUES ESTA COLUMNA 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Esta columna Calcular el 3% de Cuota Laboral, si el sueldo es mayor de $1,000.00 solo calcula el equivalente mensual de $30.00 de ISSS.
NO MODIFIQUES ESTA COLUMNA
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En esta columna se calcula el Afp al 7.25%, si el empleado que estas calculando pertenece a otro regimen de pensiones cambia el porcentaje en la sección de porcentaje de Afp
NO MODIFIQUES ESTA COLUMNA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El sueldo gravado de renta, se calcula restando del sueldo anual los calculos de AFP e ISSS
NO MODIFIQUES ESTA COLUMNA </t>
        </r>
      </text>
    </comment>
    <comment ref="H7" authorId="1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La plantilla cálcula automáticamente la renta; usando la tabla anual, sobre el sueldo gravado semestral
NO MODIFIQUES ESTA COLUMNA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En esta columna debes ingresar la renta efectiva realizada durante los  12 meses al empleado  
La renta efectiva es lo que realmente has retenido al empleado </t>
        </r>
      </text>
    </comment>
    <comment ref="B19" authorId="1" shapeId="0">
      <text>
        <r>
          <rPr>
            <b/>
            <sz val="9"/>
            <color indexed="81"/>
            <rFont val="Tahoma"/>
            <family val="2"/>
          </rPr>
          <t>YEC:
Aguinaldo:</t>
        </r>
        <r>
          <rPr>
            <sz val="9"/>
            <color indexed="81"/>
            <rFont val="Tahoma"/>
            <family val="2"/>
          </rPr>
          <t xml:space="preserve">
No incluyas los aguinaldos menores a dos sueldos minimos ($600.00), 
Si el aguinaldo es mayor a 2 sueldos minimos solo deberás calcular como gravable la diferencia, Ejemplo 
--&gt;Aguinaldo mayor a 
dos sueldos minimos  :      $756.00
--&gt;Aguinaldo Exento :     </t>
        </r>
        <r>
          <rPr>
            <u/>
            <sz val="9"/>
            <color indexed="81"/>
            <rFont val="Tahoma"/>
            <family val="2"/>
          </rPr>
          <t xml:space="preserve">($600.00)
</t>
        </r>
        <r>
          <rPr>
            <b/>
            <sz val="9"/>
            <color indexed="81"/>
            <rFont val="Tahoma"/>
            <family val="2"/>
          </rPr>
          <t>--&gt;Monto a incluir como
Gravable                  :     $156.00</t>
        </r>
      </text>
    </comment>
  </commentList>
</comments>
</file>

<file path=xl/comments2.xml><?xml version="1.0" encoding="utf-8"?>
<comments xmlns="http://schemas.openxmlformats.org/spreadsheetml/2006/main">
  <authors>
    <author>YEC</author>
  </authors>
  <commentList>
    <comment ref="E7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Sueldo Neto sin Afp y sin ISSS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Escribir 
MENSUAL&lt;-- aplica tabla mensual
SEMESTRAL&lt;-- aplica tabla semestral
ANUAL&lt;-- aplica para los doce meses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El Máximo posible a calcular por mes es de $1000, por lo que dependiendo del tipo de calculo los maximos son los siguientes:
</t>
        </r>
        <r>
          <rPr>
            <b/>
            <sz val="9"/>
            <color indexed="81"/>
            <rFont val="Tahoma"/>
            <family val="2"/>
          </rPr>
          <t xml:space="preserve">a)Mensual </t>
        </r>
        <r>
          <rPr>
            <sz val="9"/>
            <color indexed="81"/>
            <rFont val="Tahoma"/>
            <family val="2"/>
          </rPr>
          <t xml:space="preserve">=$30.00
</t>
        </r>
        <r>
          <rPr>
            <b/>
            <sz val="9"/>
            <color indexed="81"/>
            <rFont val="Tahoma"/>
            <family val="2"/>
          </rPr>
          <t>b)Semestral</t>
        </r>
        <r>
          <rPr>
            <sz val="9"/>
            <color indexed="81"/>
            <rFont val="Tahoma"/>
            <family val="2"/>
          </rPr>
          <t xml:space="preserve">=$180.00
</t>
        </r>
        <r>
          <rPr>
            <b/>
            <sz val="9"/>
            <color indexed="81"/>
            <rFont val="Tahoma"/>
            <family val="2"/>
          </rPr>
          <t xml:space="preserve">c)Anual </t>
        </r>
        <r>
          <rPr>
            <sz val="9"/>
            <color indexed="81"/>
            <rFont val="Tahoma"/>
            <family val="2"/>
          </rPr>
          <t>= $360.00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Si deseas calcular para otras pensiones simplemente cambia el porcentaje en la formula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Sobre este monto se realiza el calculo de la renta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Anual,Semestral o Mensual  calculada, es decir lo que tocaria pagar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Renta Retenida en el periodo que estas calculando 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Esto es lo que tendria que retener en Diciembre si el valor es positivo, caso contrario no tendria que retener nada </t>
        </r>
      </text>
    </comment>
  </commentList>
</comments>
</file>

<file path=xl/sharedStrings.xml><?xml version="1.0" encoding="utf-8"?>
<sst xmlns="http://schemas.openxmlformats.org/spreadsheetml/2006/main" count="92" uniqueCount="53">
  <si>
    <t xml:space="preserve">Calulador de Renta </t>
  </si>
  <si>
    <t xml:space="preserve">Sueldo </t>
  </si>
  <si>
    <t xml:space="preserve">Tipo </t>
  </si>
  <si>
    <t xml:space="preserve">Tipo                </t>
  </si>
  <si>
    <t xml:space="preserve">Base      </t>
  </si>
  <si>
    <t xml:space="preserve">Porc      </t>
  </si>
  <si>
    <t xml:space="preserve">Sobre     </t>
  </si>
  <si>
    <t>MENSUAL</t>
  </si>
  <si>
    <t>Limite Inferior</t>
  </si>
  <si>
    <t>Limite Superior</t>
  </si>
  <si>
    <t>Isss(3%)</t>
  </si>
  <si>
    <t>SEMESTRAL</t>
  </si>
  <si>
    <t>ANUAL</t>
  </si>
  <si>
    <t xml:space="preserve">Isss </t>
  </si>
  <si>
    <t xml:space="preserve">Afp </t>
  </si>
  <si>
    <t xml:space="preserve">Renta 
Gravada </t>
  </si>
  <si>
    <t>TOTAL</t>
  </si>
  <si>
    <t>Nota: si detectas algún error en la plantilla o tienes dudas sobre su cálculo te estaré muy agradecido de hacermelo saber al siguiente correo: ventas@tiservicios.net</t>
  </si>
  <si>
    <t>www.facebook.com/contaportable</t>
  </si>
  <si>
    <t>En adelante</t>
  </si>
  <si>
    <t>En Adelante</t>
  </si>
  <si>
    <r>
      <t xml:space="preserve">Tabla de Retenciones, Mensual, Quincenal, Semanal
</t>
    </r>
    <r>
      <rPr>
        <sz val="12"/>
        <color theme="1"/>
        <rFont val="Calibri"/>
        <family val="2"/>
        <scheme val="minor"/>
      </rPr>
      <t>Decreto Ejecutivo 95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</si>
  <si>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 xml:space="preserve">Para mas herramientas visitanos en: </t>
  </si>
  <si>
    <t>Renta Retenida a lo largo del año</t>
  </si>
  <si>
    <t>Ingresos Gravados</t>
  </si>
  <si>
    <t>Renta Computada</t>
  </si>
  <si>
    <t>Afp(7.25%)</t>
  </si>
  <si>
    <t>www.contaportable.com</t>
  </si>
  <si>
    <t>Parametros de Cálculo</t>
  </si>
  <si>
    <t>Sueldo Max Mensual ISSS</t>
  </si>
  <si>
    <t>Porcentaje de AFP</t>
  </si>
  <si>
    <t>Porcentaje de ISSS</t>
  </si>
  <si>
    <t xml:space="preserve">Meses del recalculo </t>
  </si>
  <si>
    <t>Juan Gonzales Iraheta</t>
  </si>
  <si>
    <t xml:space="preserve">Pedro Mancia Orellana </t>
  </si>
  <si>
    <t xml:space="preserve">Carlos Guzman Valencia </t>
  </si>
  <si>
    <t xml:space="preserve">Jose Isaí Medardo </t>
  </si>
  <si>
    <t>Tito Saúl Hernández</t>
  </si>
  <si>
    <t xml:space="preserve">Raul Ortega García </t>
  </si>
  <si>
    <t>Renta
Determinada</t>
  </si>
  <si>
    <t>Renta Efectiva</t>
  </si>
  <si>
    <t xml:space="preserve">Gerardo Lopez Salgado </t>
  </si>
  <si>
    <t>Empleados</t>
  </si>
  <si>
    <t xml:space="preserve">Tabla de Sueldos </t>
  </si>
  <si>
    <t>Recalculo Anual de Renta</t>
  </si>
  <si>
    <t xml:space="preserve">Aguinaldo </t>
  </si>
  <si>
    <t xml:space="preserve">Aguinaldo Exento </t>
  </si>
  <si>
    <t>Aguinaldo Gravado</t>
  </si>
  <si>
    <t xml:space="preserve">Recálculo Anual </t>
  </si>
  <si>
    <t>Sueldo Anual</t>
  </si>
  <si>
    <r>
      <t xml:space="preserve">Recalculo Anual de Renta </t>
    </r>
    <r>
      <rPr>
        <b/>
        <sz val="9"/>
        <color theme="4"/>
        <rFont val="Calibri"/>
        <family val="2"/>
        <scheme val="minor"/>
      </rPr>
      <t>(recuerda que contaportable tiene un software para planillas que puedes bajar en nuestra pagina web www.contaportable.com)</t>
    </r>
  </si>
  <si>
    <t>Nota: Esta plantilla te puede servir para recalcular la renta a un grupo de empleados, si deseas recalcular para un solo empleado visita nuestra web www.contaportable.com</t>
  </si>
  <si>
    <t>Tenemos un software especial para el planillas que que puedes bajar gratis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</si>
</sst>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3F3F3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u/>
      <sz val="11"/>
      <color theme="10"/>
      <name val="Calibri"/>
      <family val="2"/>
    </font>
    <font>
      <u/>
      <sz val="20"/>
      <color theme="10"/>
      <name val="Calibri"/>
      <family val="2"/>
    </font>
    <font>
      <u/>
      <sz val="14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rgb="FF3F3F3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u/>
      <sz val="9"/>
      <color indexed="81"/>
      <name val="Tahoma"/>
      <family val="2"/>
    </font>
    <font>
      <u/>
      <sz val="22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theme="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4" tint="0.59996337778862885"/>
        <bgColor theme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/>
      <bottom/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11" fillId="4" borderId="0" xfId="0" applyFont="1" applyFill="1"/>
    <xf numFmtId="44" fontId="11" fillId="4" borderId="0" xfId="1" applyFont="1" applyFill="1"/>
    <xf numFmtId="9" fontId="11" fillId="4" borderId="0" xfId="2" applyFont="1" applyFill="1"/>
    <xf numFmtId="0" fontId="0" fillId="5" borderId="0" xfId="0" applyFill="1"/>
    <xf numFmtId="44" fontId="0" fillId="5" borderId="0" xfId="1" applyFont="1" applyFill="1"/>
    <xf numFmtId="9" fontId="0" fillId="5" borderId="0" xfId="2" applyFont="1" applyFill="1"/>
    <xf numFmtId="0" fontId="0" fillId="6" borderId="0" xfId="0" applyFill="1"/>
    <xf numFmtId="44" fontId="0" fillId="6" borderId="0" xfId="1" applyFont="1" applyFill="1"/>
    <xf numFmtId="9" fontId="0" fillId="6" borderId="0" xfId="2" applyFont="1" applyFill="1"/>
    <xf numFmtId="0" fontId="6" fillId="7" borderId="0" xfId="0" applyFont="1" applyFill="1"/>
    <xf numFmtId="0" fontId="0" fillId="7" borderId="0" xfId="0" applyFill="1"/>
    <xf numFmtId="44" fontId="0" fillId="7" borderId="0" xfId="0" applyNumberFormat="1" applyFill="1"/>
    <xf numFmtId="44" fontId="13" fillId="0" borderId="0" xfId="1" applyFont="1" applyFill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44" fontId="24" fillId="7" borderId="0" xfId="4" applyNumberFormat="1" applyFont="1" applyFill="1"/>
    <xf numFmtId="44" fontId="21" fillId="7" borderId="23" xfId="3" applyNumberFormat="1" applyFont="1" applyFill="1" applyBorder="1"/>
    <xf numFmtId="44" fontId="20" fillId="7" borderId="23" xfId="3" applyNumberFormat="1" applyFont="1" applyFill="1" applyBorder="1"/>
    <xf numFmtId="44" fontId="21" fillId="7" borderId="24" xfId="3" applyNumberFormat="1" applyFont="1" applyFill="1" applyBorder="1"/>
    <xf numFmtId="44" fontId="26" fillId="8" borderId="27" xfId="3" applyNumberFormat="1" applyFont="1" applyFill="1" applyBorder="1"/>
    <xf numFmtId="0" fontId="0" fillId="7" borderId="0" xfId="0" applyFill="1" applyBorder="1"/>
    <xf numFmtId="0" fontId="12" fillId="7" borderId="0" xfId="0" applyFont="1" applyFill="1" applyBorder="1"/>
    <xf numFmtId="0" fontId="14" fillId="7" borderId="0" xfId="0" applyFont="1" applyFill="1" applyBorder="1" applyAlignment="1">
      <alignment horizontal="center" wrapText="1"/>
    </xf>
    <xf numFmtId="44" fontId="13" fillId="7" borderId="0" xfId="1" applyFont="1" applyFill="1" applyBorder="1" applyAlignment="1" applyProtection="1">
      <alignment horizontal="center"/>
      <protection locked="0"/>
    </xf>
    <xf numFmtId="44" fontId="13" fillId="7" borderId="0" xfId="1" applyFont="1" applyFill="1" applyBorder="1" applyAlignment="1">
      <alignment horizontal="center"/>
    </xf>
    <xf numFmtId="0" fontId="14" fillId="7" borderId="0" xfId="0" applyFont="1" applyFill="1" applyBorder="1"/>
    <xf numFmtId="44" fontId="14" fillId="7" borderId="0" xfId="0" applyNumberFormat="1" applyFont="1" applyFill="1" applyBorder="1"/>
    <xf numFmtId="44" fontId="21" fillId="9" borderId="25" xfId="3" applyNumberFormat="1" applyFont="1" applyFill="1" applyBorder="1"/>
    <xf numFmtId="44" fontId="12" fillId="9" borderId="2" xfId="1" applyFont="1" applyFill="1" applyBorder="1"/>
    <xf numFmtId="43" fontId="0" fillId="7" borderId="0" xfId="0" applyNumberFormat="1" applyFill="1"/>
    <xf numFmtId="44" fontId="0" fillId="7" borderId="2" xfId="1" applyFont="1" applyFill="1" applyBorder="1"/>
    <xf numFmtId="10" fontId="0" fillId="7" borderId="2" xfId="2" applyNumberFormat="1" applyFont="1" applyFill="1" applyBorder="1"/>
    <xf numFmtId="0" fontId="0" fillId="7" borderId="2" xfId="0" applyFill="1" applyBorder="1"/>
    <xf numFmtId="44" fontId="13" fillId="11" borderId="0" xfId="1" applyFont="1" applyFill="1" applyAlignment="1">
      <alignment horizontal="center"/>
    </xf>
    <xf numFmtId="0" fontId="30" fillId="11" borderId="20" xfId="0" applyFont="1" applyFill="1" applyBorder="1"/>
    <xf numFmtId="0" fontId="30" fillId="11" borderId="21" xfId="0" applyFont="1" applyFill="1" applyBorder="1"/>
    <xf numFmtId="0" fontId="14" fillId="11" borderId="19" xfId="0" applyFont="1" applyFill="1" applyBorder="1" applyAlignment="1">
      <alignment horizontal="center" wrapText="1"/>
    </xf>
    <xf numFmtId="0" fontId="14" fillId="11" borderId="19" xfId="0" applyFont="1" applyFill="1" applyBorder="1" applyAlignment="1">
      <alignment horizontal="center"/>
    </xf>
    <xf numFmtId="0" fontId="14" fillId="11" borderId="11" xfId="0" applyFont="1" applyFill="1" applyBorder="1" applyAlignment="1">
      <alignment horizontal="center" wrapText="1"/>
    </xf>
    <xf numFmtId="0" fontId="14" fillId="11" borderId="10" xfId="0" applyFont="1" applyFill="1" applyBorder="1"/>
    <xf numFmtId="44" fontId="14" fillId="11" borderId="19" xfId="0" applyNumberFormat="1" applyFont="1" applyFill="1" applyBorder="1"/>
    <xf numFmtId="44" fontId="6" fillId="7" borderId="0" xfId="0" applyNumberFormat="1" applyFont="1" applyFill="1"/>
    <xf numFmtId="0" fontId="16" fillId="7" borderId="0" xfId="5" applyFill="1" applyAlignment="1" applyProtection="1"/>
    <xf numFmtId="0" fontId="18" fillId="7" borderId="0" xfId="5" applyFont="1" applyFill="1" applyAlignment="1" applyProtection="1">
      <alignment horizontal="center"/>
    </xf>
    <xf numFmtId="0" fontId="6" fillId="7" borderId="0" xfId="0" applyFont="1" applyFill="1" applyAlignment="1">
      <alignment horizontal="center" wrapText="1"/>
    </xf>
    <xf numFmtId="0" fontId="17" fillId="7" borderId="0" xfId="5" applyFont="1" applyFill="1" applyAlignment="1" applyProtection="1">
      <alignment horizontal="center"/>
    </xf>
    <xf numFmtId="0" fontId="29" fillId="7" borderId="2" xfId="0" applyFont="1" applyFill="1" applyBorder="1" applyAlignment="1">
      <alignment horizontal="left"/>
    </xf>
    <xf numFmtId="0" fontId="23" fillId="7" borderId="0" xfId="0" applyFont="1" applyFill="1" applyAlignment="1">
      <alignment horizontal="left"/>
    </xf>
    <xf numFmtId="0" fontId="3" fillId="10" borderId="0" xfId="0" applyFont="1" applyFill="1" applyAlignment="1">
      <alignment horizontal="center"/>
    </xf>
    <xf numFmtId="0" fontId="32" fillId="5" borderId="28" xfId="0" applyFont="1" applyFill="1" applyBorder="1" applyAlignment="1">
      <alignment horizontal="center" vertical="center"/>
    </xf>
    <xf numFmtId="0" fontId="32" fillId="5" borderId="29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4" fillId="7" borderId="5" xfId="0" applyFont="1" applyFill="1" applyBorder="1" applyAlignment="1">
      <alignment horizontal="center" wrapText="1"/>
    </xf>
    <xf numFmtId="0" fontId="4" fillId="7" borderId="17" xfId="0" applyFont="1" applyFill="1" applyBorder="1" applyAlignment="1">
      <alignment horizontal="center" wrapText="1"/>
    </xf>
    <xf numFmtId="0" fontId="4" fillId="7" borderId="0" xfId="0" applyFont="1" applyFill="1" applyBorder="1" applyAlignment="1">
      <alignment horizontal="center" wrapText="1"/>
    </xf>
    <xf numFmtId="0" fontId="4" fillId="7" borderId="18" xfId="0" applyFont="1" applyFill="1" applyBorder="1" applyAlignment="1">
      <alignment horizontal="center" wrapText="1"/>
    </xf>
    <xf numFmtId="0" fontId="4" fillId="7" borderId="6" xfId="0" applyFont="1" applyFill="1" applyBorder="1" applyAlignment="1">
      <alignment horizontal="center" wrapText="1"/>
    </xf>
    <xf numFmtId="0" fontId="4" fillId="7" borderId="7" xfId="0" applyFont="1" applyFill="1" applyBorder="1" applyAlignment="1">
      <alignment horizontal="center" wrapText="1"/>
    </xf>
    <xf numFmtId="0" fontId="4" fillId="7" borderId="8" xfId="0" applyFont="1" applyFill="1" applyBorder="1" applyAlignment="1">
      <alignment horizontal="center" wrapText="1"/>
    </xf>
    <xf numFmtId="0" fontId="31" fillId="3" borderId="12" xfId="4" applyFont="1" applyBorder="1" applyAlignment="1">
      <alignment horizontal="center"/>
    </xf>
    <xf numFmtId="0" fontId="25" fillId="8" borderId="10" xfId="3" applyFont="1" applyFill="1" applyBorder="1" applyAlignment="1">
      <alignment horizontal="center"/>
    </xf>
    <xf numFmtId="0" fontId="25" fillId="8" borderId="19" xfId="3" applyFont="1" applyFill="1" applyBorder="1" applyAlignment="1">
      <alignment horizontal="center"/>
    </xf>
    <xf numFmtId="0" fontId="25" fillId="8" borderId="26" xfId="3" applyFont="1" applyFill="1" applyBorder="1" applyAlignment="1">
      <alignment horizontal="center"/>
    </xf>
    <xf numFmtId="0" fontId="28" fillId="7" borderId="0" xfId="5" applyFont="1" applyFill="1" applyAlignment="1" applyProtection="1">
      <alignment horizontal="center"/>
    </xf>
    <xf numFmtId="0" fontId="10" fillId="7" borderId="0" xfId="4" applyFont="1" applyFill="1" applyBorder="1" applyAlignment="1">
      <alignment horizontal="center"/>
    </xf>
    <xf numFmtId="0" fontId="7" fillId="7" borderId="16" xfId="3" applyFont="1" applyFill="1" applyBorder="1" applyAlignment="1">
      <alignment horizontal="center"/>
    </xf>
    <xf numFmtId="0" fontId="7" fillId="7" borderId="0" xfId="3" applyFont="1" applyFill="1" applyBorder="1" applyAlignment="1">
      <alignment horizontal="center"/>
    </xf>
    <xf numFmtId="0" fontId="7" fillId="7" borderId="22" xfId="3" applyFont="1" applyFill="1" applyBorder="1" applyAlignment="1">
      <alignment horizontal="center"/>
    </xf>
    <xf numFmtId="44" fontId="15" fillId="7" borderId="16" xfId="3" applyNumberFormat="1" applyFont="1" applyFill="1" applyBorder="1" applyAlignment="1">
      <alignment horizontal="center"/>
    </xf>
    <xf numFmtId="44" fontId="15" fillId="7" borderId="0" xfId="3" applyNumberFormat="1" applyFont="1" applyFill="1" applyBorder="1" applyAlignment="1">
      <alignment horizontal="center"/>
    </xf>
    <xf numFmtId="44" fontId="15" fillId="7" borderId="22" xfId="3" applyNumberFormat="1" applyFont="1" applyFill="1" applyBorder="1" applyAlignment="1">
      <alignment horizontal="center"/>
    </xf>
    <xf numFmtId="0" fontId="7" fillId="7" borderId="9" xfId="3" applyFont="1" applyFill="1" applyBorder="1" applyAlignment="1">
      <alignment horizontal="center"/>
    </xf>
    <xf numFmtId="0" fontId="23" fillId="7" borderId="0" xfId="0" applyFont="1" applyFill="1" applyAlignment="1">
      <alignment horizontal="center"/>
    </xf>
    <xf numFmtId="0" fontId="5" fillId="7" borderId="0" xfId="4" applyFont="1" applyFill="1" applyBorder="1" applyAlignment="1">
      <alignment horizontal="center"/>
    </xf>
    <xf numFmtId="0" fontId="5" fillId="3" borderId="12" xfId="4" applyFont="1" applyBorder="1" applyAlignment="1">
      <alignment horizontal="center"/>
    </xf>
    <xf numFmtId="0" fontId="7" fillId="7" borderId="14" xfId="3" applyFont="1" applyFill="1" applyBorder="1" applyAlignment="1">
      <alignment horizontal="center"/>
    </xf>
    <xf numFmtId="0" fontId="7" fillId="7" borderId="13" xfId="3" applyFont="1" applyFill="1" applyBorder="1" applyAlignment="1">
      <alignment horizontal="center"/>
    </xf>
    <xf numFmtId="0" fontId="7" fillId="7" borderId="15" xfId="3" applyFont="1" applyFill="1" applyBorder="1" applyAlignment="1">
      <alignment horizontal="center"/>
    </xf>
  </cellXfs>
  <cellStyles count="6">
    <cellStyle name="Énfasis5" xfId="4" builtinId="45"/>
    <cellStyle name="Hipervínculo" xfId="5" builtinId="8"/>
    <cellStyle name="Moneda" xfId="1" builtinId="4"/>
    <cellStyle name="Normal" xfId="0" builtinId="0"/>
    <cellStyle name="Porcentaje" xfId="2" builtinId="5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a2" displayName="Tabla2" ref="L9:Q21" totalsRowShown="0">
  <tableColumns count="6">
    <tableColumn id="1" name="Tipo                "/>
    <tableColumn id="2" name="Limite Inferior" dataCellStyle="Moneda"/>
    <tableColumn id="3" name="Limite Superior" dataCellStyle="Moneda"/>
    <tableColumn id="4" name="Base      " dataCellStyle="Moneda"/>
    <tableColumn id="5" name="Porc      "/>
    <tableColumn id="6" name="Sobre     " dataCellStyle="Moneda"/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id="1" name="Tabla22" displayName="Tabla22" ref="I8:N20" totalsRowShown="0">
  <tableColumns count="6">
    <tableColumn id="1" name="Tipo                "/>
    <tableColumn id="2" name="Limite Inferior" dataCellStyle="Moneda"/>
    <tableColumn id="3" name="Limite Superior" dataCellStyle="Moneda"/>
    <tableColumn id="4" name="Base      " dataCellStyle="Moneda"/>
    <tableColumn id="5" name="Porc      "/>
    <tableColumn id="6" name="Sobre     " dataCellStyle="Moneda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contaportable.com/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www.facebook.com/contaportable" TargetMode="External"/><Relationship Id="rId1" Type="http://schemas.openxmlformats.org/officeDocument/2006/relationships/hyperlink" Target="http://www.contaportable.com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ontaportable.com/descargas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www.contaportable.com/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www.facebook.com/contaportable" TargetMode="External"/><Relationship Id="rId1" Type="http://schemas.openxmlformats.org/officeDocument/2006/relationships/hyperlink" Target="http://www.contaportable.com/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contaportable.com/descarg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sqref="A1:A2"/>
    </sheetView>
  </sheetViews>
  <sheetFormatPr baseColWidth="10" defaultRowHeight="23.25" x14ac:dyDescent="0.35"/>
  <cols>
    <col min="1" max="1" width="56.85546875" style="11" customWidth="1"/>
    <col min="2" max="5" width="16.5703125" style="10" customWidth="1"/>
    <col min="6" max="10" width="16.5703125" style="11" customWidth="1"/>
    <col min="11" max="11" width="11.42578125" style="11"/>
    <col min="12" max="12" width="13.85546875" style="11" customWidth="1"/>
    <col min="13" max="17" width="16.28515625" style="11" customWidth="1"/>
    <col min="18" max="18" width="11.42578125" style="11"/>
    <col min="19" max="19" width="11.85546875" style="11" bestFit="1" customWidth="1"/>
    <col min="20" max="16384" width="11.42578125" style="11"/>
  </cols>
  <sheetData>
    <row r="1" spans="1:17" x14ac:dyDescent="0.35">
      <c r="A1" s="42" t="s">
        <v>51</v>
      </c>
    </row>
    <row r="2" spans="1:17" x14ac:dyDescent="0.35">
      <c r="A2" s="42" t="s">
        <v>52</v>
      </c>
    </row>
    <row r="5" spans="1:17" ht="24" thickBot="1" x14ac:dyDescent="0.4">
      <c r="A5" s="47" t="s">
        <v>50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7" x14ac:dyDescent="0.35">
      <c r="A6" s="49" t="s">
        <v>42</v>
      </c>
      <c r="B6" s="61" t="s">
        <v>43</v>
      </c>
      <c r="C6" s="61"/>
      <c r="D6" s="61"/>
      <c r="E6" s="61"/>
      <c r="F6" s="61"/>
      <c r="G6" s="61"/>
      <c r="H6" s="61"/>
      <c r="I6" s="61"/>
      <c r="J6" s="61"/>
      <c r="L6" s="52" t="s">
        <v>21</v>
      </c>
      <c r="M6" s="53"/>
      <c r="N6" s="53"/>
      <c r="O6" s="53"/>
      <c r="P6" s="53"/>
      <c r="Q6" s="54"/>
    </row>
    <row r="7" spans="1:17" ht="37.5" customHeight="1" thickBot="1" x14ac:dyDescent="0.35">
      <c r="A7" s="50"/>
      <c r="B7" s="36" t="s">
        <v>49</v>
      </c>
      <c r="C7" s="36" t="s">
        <v>45</v>
      </c>
      <c r="D7" s="36" t="s">
        <v>47</v>
      </c>
      <c r="E7" s="37" t="s">
        <v>13</v>
      </c>
      <c r="F7" s="37" t="s">
        <v>14</v>
      </c>
      <c r="G7" s="36" t="s">
        <v>15</v>
      </c>
      <c r="H7" s="36" t="s">
        <v>39</v>
      </c>
      <c r="I7" s="36" t="s">
        <v>40</v>
      </c>
      <c r="J7" s="38" t="s">
        <v>48</v>
      </c>
      <c r="L7" s="55"/>
      <c r="M7" s="56"/>
      <c r="N7" s="56"/>
      <c r="O7" s="56"/>
      <c r="P7" s="56"/>
      <c r="Q7" s="57"/>
    </row>
    <row r="8" spans="1:17" ht="19.5" customHeight="1" thickBot="1" x14ac:dyDescent="0.35">
      <c r="A8" s="34" t="s">
        <v>33</v>
      </c>
      <c r="B8" s="13">
        <v>14580</v>
      </c>
      <c r="C8" s="13">
        <v>840</v>
      </c>
      <c r="D8" s="33">
        <f>IF((C8-$P$29)&gt;=0,(C8-$P$29),0)</f>
        <v>231.65999999999997</v>
      </c>
      <c r="E8" s="33">
        <f>IF((B8)&gt;=$P$25*$P$28,$P$25*$P$26*$P$28,(B8)*$P$26)</f>
        <v>360</v>
      </c>
      <c r="F8" s="33">
        <f>(B8)*$P$27</f>
        <v>1057.05</v>
      </c>
      <c r="G8" s="33">
        <f>B8-E8-F8+D8</f>
        <v>13394.61</v>
      </c>
      <c r="H8" s="33">
        <f>IF(AND(G8&gt;=$M$18,G8&lt;=$N$18),$O$18+(G8-$Q$18)*$P$18,IF(AND(G8&gt;=$M$19,G8&lt;=$N$19),$O$19+(G8-$Q$19)*$P$19,IF(AND(G8&gt;=$M$20,G8&lt;=$N$20),$O$20+(G8-$Q$20)*$P$20,IF(G8&gt;=$M$21,$O$21+(G8-$Q$21)*$P$21,0))))</f>
        <v>1250.3499999999999</v>
      </c>
      <c r="I8" s="13">
        <v>1100</v>
      </c>
      <c r="J8" s="33">
        <f>H8-I8</f>
        <v>150.34999999999991</v>
      </c>
      <c r="L8" s="58"/>
      <c r="M8" s="59"/>
      <c r="N8" s="59"/>
      <c r="O8" s="59"/>
      <c r="P8" s="59"/>
      <c r="Q8" s="60"/>
    </row>
    <row r="9" spans="1:17" ht="18.75" customHeight="1" x14ac:dyDescent="0.3">
      <c r="A9" s="34" t="s">
        <v>34</v>
      </c>
      <c r="B9" s="13">
        <v>6075</v>
      </c>
      <c r="C9" s="13">
        <v>350</v>
      </c>
      <c r="D9" s="33">
        <f t="shared" ref="D9:D19" si="0">IF((C9-$P$29)&gt;=0,(C9-$P$29),0)</f>
        <v>0</v>
      </c>
      <c r="E9" s="33">
        <f t="shared" ref="E9:E15" si="1">IF((B9)&gt;=$P$25*$P$28,$P$25*$P$26*$P$28,(B9)*$P$26)</f>
        <v>182.25</v>
      </c>
      <c r="F9" s="33">
        <f t="shared" ref="F9:F15" si="2">(B9)*$P$27</f>
        <v>440.43749999999994</v>
      </c>
      <c r="G9" s="33">
        <f t="shared" ref="G9:G15" si="3">B9-E9-F9+D9</f>
        <v>5452.3125</v>
      </c>
      <c r="H9" s="33">
        <f t="shared" ref="H9:H19" si="4">IF(AND(G9&gt;=$M$18,G9&lt;=$N$18),$O$18+(G9-$Q$18)*$P$18,IF(AND(G9&gt;=$M$19,G9&lt;=$N$19),$O$19+(G9-$Q$19)*$P$19,IF(AND(G9&gt;=$M$20,G9&lt;=$N$20),$O$20+(G9-$Q$20)*$P$20,IF(G9&gt;=$M$21,$O$21+(G9-$Q$21)*$P$21,0))))</f>
        <v>0</v>
      </c>
      <c r="I9" s="13">
        <v>183.29</v>
      </c>
      <c r="J9" s="33">
        <f t="shared" ref="J9:J15" si="5">H9-I9</f>
        <v>-183.29</v>
      </c>
      <c r="L9" t="s">
        <v>3</v>
      </c>
      <c r="M9" t="s">
        <v>8</v>
      </c>
      <c r="N9" t="s">
        <v>9</v>
      </c>
      <c r="O9" t="s">
        <v>4</v>
      </c>
      <c r="P9" t="s">
        <v>5</v>
      </c>
      <c r="Q9" t="s">
        <v>6</v>
      </c>
    </row>
    <row r="10" spans="1:17" ht="18.75" x14ac:dyDescent="0.3">
      <c r="A10" s="34" t="s">
        <v>35</v>
      </c>
      <c r="B10" s="13">
        <f>3201.65*2</f>
        <v>6403.3</v>
      </c>
      <c r="C10" s="13">
        <v>266.80416666666702</v>
      </c>
      <c r="D10" s="33">
        <f t="shared" si="0"/>
        <v>0</v>
      </c>
      <c r="E10" s="33">
        <f t="shared" si="1"/>
        <v>192.09899999999999</v>
      </c>
      <c r="F10" s="33">
        <f t="shared" si="2"/>
        <v>464.23924999999997</v>
      </c>
      <c r="G10" s="33">
        <f t="shared" si="3"/>
        <v>5746.9617500000004</v>
      </c>
      <c r="H10" s="33">
        <f t="shared" si="4"/>
        <v>220.41617500000004</v>
      </c>
      <c r="I10" s="13">
        <v>110</v>
      </c>
      <c r="J10" s="33">
        <f t="shared" si="5"/>
        <v>110.41617500000004</v>
      </c>
      <c r="L10" s="7" t="s">
        <v>7</v>
      </c>
      <c r="M10" s="8">
        <v>0</v>
      </c>
      <c r="N10" s="8">
        <v>472</v>
      </c>
      <c r="O10" s="8">
        <v>0</v>
      </c>
      <c r="P10" s="9">
        <v>0</v>
      </c>
      <c r="Q10" s="8">
        <v>0</v>
      </c>
    </row>
    <row r="11" spans="1:17" ht="18.75" x14ac:dyDescent="0.3">
      <c r="A11" s="34" t="s">
        <v>36</v>
      </c>
      <c r="B11" s="13">
        <f>4501.26*2</f>
        <v>9002.52</v>
      </c>
      <c r="C11" s="13">
        <v>375.10500000000002</v>
      </c>
      <c r="D11" s="33">
        <f t="shared" si="0"/>
        <v>0</v>
      </c>
      <c r="E11" s="33">
        <f t="shared" si="1"/>
        <v>270.07560000000001</v>
      </c>
      <c r="F11" s="33">
        <f t="shared" si="2"/>
        <v>652.68269999999995</v>
      </c>
      <c r="G11" s="33">
        <f t="shared" si="3"/>
        <v>8079.7617</v>
      </c>
      <c r="H11" s="33">
        <f t="shared" si="4"/>
        <v>453.69617000000005</v>
      </c>
      <c r="I11" s="13">
        <v>227</v>
      </c>
      <c r="J11" s="33">
        <f t="shared" si="5"/>
        <v>226.69617000000005</v>
      </c>
      <c r="K11" s="12"/>
      <c r="L11" s="7" t="s">
        <v>7</v>
      </c>
      <c r="M11" s="8">
        <v>472.01</v>
      </c>
      <c r="N11" s="8">
        <v>895.24</v>
      </c>
      <c r="O11" s="8">
        <v>17.670000000000002</v>
      </c>
      <c r="P11" s="9">
        <v>0.1</v>
      </c>
      <c r="Q11" s="8">
        <v>472</v>
      </c>
    </row>
    <row r="12" spans="1:17" ht="18.75" x14ac:dyDescent="0.3">
      <c r="A12" s="34" t="s">
        <v>37</v>
      </c>
      <c r="B12" s="13">
        <f>6720.34*2</f>
        <v>13440.68</v>
      </c>
      <c r="C12" s="13">
        <v>560.02833333333297</v>
      </c>
      <c r="D12" s="33">
        <f t="shared" si="0"/>
        <v>0</v>
      </c>
      <c r="E12" s="33">
        <f t="shared" si="1"/>
        <v>360</v>
      </c>
      <c r="F12" s="33">
        <f t="shared" si="2"/>
        <v>974.44929999999999</v>
      </c>
      <c r="G12" s="33">
        <f t="shared" si="3"/>
        <v>12106.2307</v>
      </c>
      <c r="H12" s="33">
        <f t="shared" si="4"/>
        <v>992.67413999999985</v>
      </c>
      <c r="I12" s="13">
        <v>496</v>
      </c>
      <c r="J12" s="33">
        <f t="shared" si="5"/>
        <v>496.67413999999985</v>
      </c>
      <c r="L12" s="7" t="s">
        <v>7</v>
      </c>
      <c r="M12" s="8">
        <v>895.25</v>
      </c>
      <c r="N12" s="8">
        <v>2038.1</v>
      </c>
      <c r="O12" s="8">
        <v>60</v>
      </c>
      <c r="P12" s="9">
        <v>0.2</v>
      </c>
      <c r="Q12" s="8">
        <v>895.24</v>
      </c>
    </row>
    <row r="13" spans="1:17" ht="18.75" x14ac:dyDescent="0.3">
      <c r="A13" s="34" t="s">
        <v>38</v>
      </c>
      <c r="B13" s="13">
        <f>3556*2</f>
        <v>7112</v>
      </c>
      <c r="C13" s="13">
        <v>296.33333333333297</v>
      </c>
      <c r="D13" s="33">
        <f t="shared" si="0"/>
        <v>0</v>
      </c>
      <c r="E13" s="33">
        <f t="shared" si="1"/>
        <v>213.35999999999999</v>
      </c>
      <c r="F13" s="33">
        <f t="shared" si="2"/>
        <v>515.62</v>
      </c>
      <c r="G13" s="33">
        <f t="shared" si="3"/>
        <v>6383.02</v>
      </c>
      <c r="H13" s="33">
        <f t="shared" si="4"/>
        <v>284.02200000000005</v>
      </c>
      <c r="I13" s="13">
        <v>142</v>
      </c>
      <c r="J13" s="33">
        <f t="shared" si="5"/>
        <v>142.02200000000005</v>
      </c>
      <c r="K13" s="12"/>
      <c r="L13" s="7" t="s">
        <v>7</v>
      </c>
      <c r="M13" s="8">
        <v>2038.11</v>
      </c>
      <c r="N13" s="8" t="s">
        <v>19</v>
      </c>
      <c r="O13" s="8">
        <v>288.57</v>
      </c>
      <c r="P13" s="9">
        <v>0.3</v>
      </c>
      <c r="Q13" s="8">
        <v>2038.1</v>
      </c>
    </row>
    <row r="14" spans="1:17" ht="18.75" x14ac:dyDescent="0.3">
      <c r="A14" s="34" t="s">
        <v>41</v>
      </c>
      <c r="B14" s="13">
        <f>1878.45*2</f>
        <v>3756.9</v>
      </c>
      <c r="C14" s="13">
        <v>156.53749999999999</v>
      </c>
      <c r="D14" s="33">
        <f t="shared" si="0"/>
        <v>0</v>
      </c>
      <c r="E14" s="33">
        <f t="shared" si="1"/>
        <v>112.70699999999999</v>
      </c>
      <c r="F14" s="33">
        <f t="shared" si="2"/>
        <v>272.37524999999999</v>
      </c>
      <c r="G14" s="33">
        <f t="shared" si="3"/>
        <v>3371.8177500000002</v>
      </c>
      <c r="H14" s="33">
        <f t="shared" si="4"/>
        <v>0</v>
      </c>
      <c r="I14" s="13"/>
      <c r="J14" s="33">
        <f t="shared" si="5"/>
        <v>0</v>
      </c>
      <c r="L14" s="1" t="s">
        <v>11</v>
      </c>
      <c r="M14" s="2">
        <v>0.01</v>
      </c>
      <c r="N14" s="2">
        <v>2832</v>
      </c>
      <c r="O14" s="2">
        <v>0</v>
      </c>
      <c r="P14" s="3">
        <v>0</v>
      </c>
      <c r="Q14" s="2">
        <v>0</v>
      </c>
    </row>
    <row r="15" spans="1:17" ht="18.75" x14ac:dyDescent="0.3">
      <c r="A15" s="34"/>
      <c r="B15" s="13"/>
      <c r="C15" s="13"/>
      <c r="D15" s="33">
        <f t="shared" si="0"/>
        <v>0</v>
      </c>
      <c r="E15" s="33">
        <f t="shared" si="1"/>
        <v>0</v>
      </c>
      <c r="F15" s="33">
        <f t="shared" si="2"/>
        <v>0</v>
      </c>
      <c r="G15" s="33">
        <f t="shared" si="3"/>
        <v>0</v>
      </c>
      <c r="H15" s="33">
        <f t="shared" si="4"/>
        <v>0</v>
      </c>
      <c r="I15" s="13"/>
      <c r="J15" s="33">
        <f t="shared" si="5"/>
        <v>0</v>
      </c>
      <c r="K15" s="12"/>
      <c r="L15" s="1" t="s">
        <v>11</v>
      </c>
      <c r="M15" s="2">
        <v>2832.01</v>
      </c>
      <c r="N15" s="2">
        <v>5371.44</v>
      </c>
      <c r="O15" s="2">
        <v>106.2</v>
      </c>
      <c r="P15" s="3">
        <v>0.1</v>
      </c>
      <c r="Q15" s="2">
        <v>2832</v>
      </c>
    </row>
    <row r="16" spans="1:17" ht="18.75" x14ac:dyDescent="0.3">
      <c r="A16" s="34"/>
      <c r="B16" s="13"/>
      <c r="C16" s="13"/>
      <c r="D16" s="33">
        <f t="shared" si="0"/>
        <v>0</v>
      </c>
      <c r="E16" s="33">
        <f t="shared" ref="E16:E19" si="6">IF((B16)&gt;=$P$25*$P$28,$P$25*$P$26*$P$28,(B16)*$P$26)</f>
        <v>0</v>
      </c>
      <c r="F16" s="33">
        <f t="shared" ref="F16:F19" si="7">(B16)*$P$27</f>
        <v>0</v>
      </c>
      <c r="G16" s="33">
        <f t="shared" ref="G16:G19" si="8">B16-E16-F16+D16</f>
        <v>0</v>
      </c>
      <c r="H16" s="33">
        <f t="shared" si="4"/>
        <v>0</v>
      </c>
      <c r="I16" s="13"/>
      <c r="J16" s="33">
        <f t="shared" ref="J16:J19" si="9">H16-I16</f>
        <v>0</v>
      </c>
      <c r="K16" s="12"/>
      <c r="L16" s="1" t="s">
        <v>11</v>
      </c>
      <c r="M16" s="2">
        <v>5371.45</v>
      </c>
      <c r="N16" s="2">
        <v>12228.6</v>
      </c>
      <c r="O16" s="2">
        <v>360</v>
      </c>
      <c r="P16" s="3">
        <v>0.2</v>
      </c>
      <c r="Q16" s="2">
        <v>5371.44</v>
      </c>
    </row>
    <row r="17" spans="1:17" ht="18.75" x14ac:dyDescent="0.3">
      <c r="A17" s="34"/>
      <c r="B17" s="13"/>
      <c r="C17" s="13"/>
      <c r="D17" s="33">
        <f t="shared" si="0"/>
        <v>0</v>
      </c>
      <c r="E17" s="33">
        <f t="shared" si="6"/>
        <v>0</v>
      </c>
      <c r="F17" s="33">
        <f t="shared" si="7"/>
        <v>0</v>
      </c>
      <c r="G17" s="33">
        <f t="shared" si="8"/>
        <v>0</v>
      </c>
      <c r="H17" s="33">
        <f t="shared" si="4"/>
        <v>0</v>
      </c>
      <c r="I17" s="13"/>
      <c r="J17" s="33">
        <f t="shared" si="9"/>
        <v>0</v>
      </c>
      <c r="K17" s="12"/>
      <c r="L17" s="1" t="s">
        <v>11</v>
      </c>
      <c r="M17" s="2">
        <v>12228.61</v>
      </c>
      <c r="N17" s="2" t="s">
        <v>20</v>
      </c>
      <c r="O17" s="2">
        <v>1731.42</v>
      </c>
      <c r="P17" s="3">
        <v>0.3</v>
      </c>
      <c r="Q17" s="2">
        <v>12228.6</v>
      </c>
    </row>
    <row r="18" spans="1:17" ht="18.75" x14ac:dyDescent="0.3">
      <c r="A18" s="34"/>
      <c r="B18" s="13"/>
      <c r="C18" s="13"/>
      <c r="D18" s="33">
        <f t="shared" si="0"/>
        <v>0</v>
      </c>
      <c r="E18" s="33">
        <f t="shared" si="6"/>
        <v>0</v>
      </c>
      <c r="F18" s="33">
        <f t="shared" si="7"/>
        <v>0</v>
      </c>
      <c r="G18" s="33">
        <f t="shared" si="8"/>
        <v>0</v>
      </c>
      <c r="H18" s="33">
        <f t="shared" si="4"/>
        <v>0</v>
      </c>
      <c r="I18" s="13"/>
      <c r="J18" s="33">
        <f t="shared" si="9"/>
        <v>0</v>
      </c>
      <c r="K18" s="12"/>
      <c r="L18" s="4" t="s">
        <v>12</v>
      </c>
      <c r="M18" s="5">
        <v>0.01</v>
      </c>
      <c r="N18" s="5">
        <v>5664</v>
      </c>
      <c r="O18" s="5">
        <v>0</v>
      </c>
      <c r="P18" s="6">
        <v>0</v>
      </c>
      <c r="Q18" s="5">
        <v>0</v>
      </c>
    </row>
    <row r="19" spans="1:17" ht="18.75" x14ac:dyDescent="0.3">
      <c r="A19" s="35"/>
      <c r="B19" s="13"/>
      <c r="C19" s="13"/>
      <c r="D19" s="33">
        <f t="shared" si="0"/>
        <v>0</v>
      </c>
      <c r="E19" s="33">
        <f t="shared" si="6"/>
        <v>0</v>
      </c>
      <c r="F19" s="33">
        <f t="shared" si="7"/>
        <v>0</v>
      </c>
      <c r="G19" s="33">
        <f t="shared" si="8"/>
        <v>0</v>
      </c>
      <c r="H19" s="33">
        <f t="shared" si="4"/>
        <v>0</v>
      </c>
      <c r="I19" s="13"/>
      <c r="J19" s="33">
        <f t="shared" si="9"/>
        <v>0</v>
      </c>
      <c r="K19" s="12"/>
      <c r="L19" s="4" t="s">
        <v>12</v>
      </c>
      <c r="M19" s="5">
        <v>5664.01</v>
      </c>
      <c r="N19" s="5">
        <v>10742.86</v>
      </c>
      <c r="O19" s="5">
        <v>212.12</v>
      </c>
      <c r="P19" s="6">
        <v>0.1</v>
      </c>
      <c r="Q19" s="5">
        <v>5664</v>
      </c>
    </row>
    <row r="20" spans="1:17" ht="18.75" x14ac:dyDescent="0.3">
      <c r="A20" s="39" t="s">
        <v>16</v>
      </c>
      <c r="B20" s="40">
        <f>SUM(B8:B19)</f>
        <v>60370.400000000001</v>
      </c>
      <c r="C20" s="40">
        <f>SUM(C8:C19)</f>
        <v>2844.8083333333329</v>
      </c>
      <c r="D20" s="40">
        <f>SUM(D8:D19)</f>
        <v>231.65999999999997</v>
      </c>
      <c r="E20" s="40">
        <f>SUM(E8:E19)</f>
        <v>1690.4915999999998</v>
      </c>
      <c r="F20" s="40">
        <f t="shared" ref="F20:J20" si="10">SUM(F8:F19)</f>
        <v>4376.8539999999994</v>
      </c>
      <c r="G20" s="40">
        <f t="shared" si="10"/>
        <v>54534.714400000012</v>
      </c>
      <c r="H20" s="40">
        <f t="shared" si="10"/>
        <v>3201.1584849999999</v>
      </c>
      <c r="I20" s="40">
        <f t="shared" si="10"/>
        <v>2258.29</v>
      </c>
      <c r="J20" s="40">
        <f t="shared" si="10"/>
        <v>942.86848499999985</v>
      </c>
      <c r="K20" s="12"/>
      <c r="L20" s="4" t="s">
        <v>12</v>
      </c>
      <c r="M20" s="5">
        <v>10742.87</v>
      </c>
      <c r="N20" s="5">
        <v>24457.14</v>
      </c>
      <c r="O20" s="5">
        <v>720</v>
      </c>
      <c r="P20" s="6">
        <v>0.2</v>
      </c>
      <c r="Q20" s="5">
        <v>10742.86</v>
      </c>
    </row>
    <row r="21" spans="1:17" x14ac:dyDescent="0.35">
      <c r="C21" s="41"/>
      <c r="D21" s="41"/>
      <c r="L21" s="4" t="s">
        <v>12</v>
      </c>
      <c r="M21" s="5">
        <v>24457.15</v>
      </c>
      <c r="N21" s="5" t="s">
        <v>19</v>
      </c>
      <c r="O21" s="5">
        <v>3462.86</v>
      </c>
      <c r="P21" s="6">
        <v>0.3</v>
      </c>
      <c r="Q21" s="5">
        <v>24457.14</v>
      </c>
    </row>
    <row r="22" spans="1:17" ht="15" x14ac:dyDescent="0.25">
      <c r="B22" s="11"/>
      <c r="C22" s="11"/>
      <c r="D22" s="11"/>
      <c r="E22" s="11"/>
      <c r="F22" s="12"/>
    </row>
    <row r="23" spans="1:17" ht="23.25" customHeight="1" x14ac:dyDescent="0.25">
      <c r="B23" s="11"/>
      <c r="C23" s="11"/>
      <c r="D23" s="11"/>
      <c r="E23" s="11"/>
    </row>
    <row r="24" spans="1:17" ht="15" x14ac:dyDescent="0.25">
      <c r="B24" s="11"/>
      <c r="C24" s="11"/>
      <c r="D24" s="11"/>
      <c r="E24" s="11"/>
      <c r="N24" s="48" t="s">
        <v>28</v>
      </c>
      <c r="O24" s="48"/>
      <c r="P24" s="48"/>
    </row>
    <row r="25" spans="1:17" ht="23.25" customHeight="1" x14ac:dyDescent="0.25">
      <c r="A25" s="51" t="s">
        <v>17</v>
      </c>
      <c r="B25" s="51"/>
      <c r="C25" s="51"/>
      <c r="D25" s="51"/>
      <c r="E25" s="51"/>
      <c r="N25" s="46" t="s">
        <v>29</v>
      </c>
      <c r="O25" s="46"/>
      <c r="P25" s="30">
        <v>1000</v>
      </c>
    </row>
    <row r="26" spans="1:17" ht="15" x14ac:dyDescent="0.25">
      <c r="A26" s="51"/>
      <c r="B26" s="51"/>
      <c r="C26" s="51"/>
      <c r="D26" s="51"/>
      <c r="E26" s="51"/>
      <c r="N26" s="46" t="s">
        <v>31</v>
      </c>
      <c r="O26" s="46"/>
      <c r="P26" s="31">
        <v>0.03</v>
      </c>
    </row>
    <row r="27" spans="1:17" ht="15" x14ac:dyDescent="0.25">
      <c r="A27" s="51"/>
      <c r="B27" s="51"/>
      <c r="C27" s="51"/>
      <c r="D27" s="51"/>
      <c r="E27" s="51"/>
      <c r="N27" s="46" t="s">
        <v>30</v>
      </c>
      <c r="O27" s="46"/>
      <c r="P27" s="31">
        <v>7.2499999999999995E-2</v>
      </c>
    </row>
    <row r="28" spans="1:17" ht="21" customHeight="1" x14ac:dyDescent="0.25">
      <c r="A28" s="44" t="s">
        <v>22</v>
      </c>
      <c r="B28" s="44"/>
      <c r="C28" s="44"/>
      <c r="D28" s="44"/>
      <c r="E28" s="44"/>
      <c r="N28" s="46" t="s">
        <v>32</v>
      </c>
      <c r="O28" s="46"/>
      <c r="P28" s="32">
        <v>12</v>
      </c>
    </row>
    <row r="29" spans="1:17" ht="15" x14ac:dyDescent="0.25">
      <c r="A29" s="44"/>
      <c r="B29" s="44"/>
      <c r="C29" s="44"/>
      <c r="D29" s="44"/>
      <c r="E29" s="44"/>
      <c r="N29" s="46" t="s">
        <v>46</v>
      </c>
      <c r="O29" s="46"/>
      <c r="P29" s="32">
        <v>608.34</v>
      </c>
    </row>
    <row r="30" spans="1:17" ht="26.25" x14ac:dyDescent="0.4">
      <c r="A30" s="45" t="s">
        <v>27</v>
      </c>
      <c r="B30" s="45"/>
      <c r="C30" s="45"/>
      <c r="D30" s="45"/>
      <c r="E30" s="45"/>
    </row>
    <row r="31" spans="1:17" ht="23.25" customHeight="1" x14ac:dyDescent="0.3">
      <c r="A31" s="43" t="s">
        <v>18</v>
      </c>
      <c r="B31" s="43"/>
      <c r="C31" s="43"/>
      <c r="D31" s="43"/>
      <c r="E31" s="43"/>
    </row>
    <row r="33" spans="7:7" ht="15" customHeight="1" x14ac:dyDescent="0.35">
      <c r="G33" s="29"/>
    </row>
    <row r="34" spans="7:7" x14ac:dyDescent="0.35">
      <c r="G34" s="29"/>
    </row>
    <row r="35" spans="7:7" ht="23.25" customHeight="1" x14ac:dyDescent="0.35"/>
    <row r="36" spans="7:7" x14ac:dyDescent="0.35">
      <c r="G36" s="29"/>
    </row>
  </sheetData>
  <mergeCells count="14">
    <mergeCell ref="A5:O5"/>
    <mergeCell ref="N25:O25"/>
    <mergeCell ref="N26:O26"/>
    <mergeCell ref="N24:P24"/>
    <mergeCell ref="A6:A7"/>
    <mergeCell ref="A25:E27"/>
    <mergeCell ref="L6:Q8"/>
    <mergeCell ref="B6:J6"/>
    <mergeCell ref="A31:E31"/>
    <mergeCell ref="A28:E29"/>
    <mergeCell ref="A30:E30"/>
    <mergeCell ref="N29:O29"/>
    <mergeCell ref="N27:O27"/>
    <mergeCell ref="N28:O28"/>
  </mergeCells>
  <hyperlinks>
    <hyperlink ref="A30" r:id="rId1"/>
    <hyperlink ref="A31" r:id="rId2"/>
    <hyperlink ref="A1" r:id="rId3" display="Nota: Esta plantilla te puede servir para recalcular la renta a un solo empleado, si deseas recalcular para varios empleados visita nuestra web www.contaportable.com"/>
    <hyperlink ref="A2" r:id="rId4" display="Tenemos un software especial para el control de retenciones que puedes bajar gratis"/>
  </hyperlinks>
  <pageMargins left="0.7" right="0.7" top="0.75" bottom="0.75" header="0.3" footer="0.3"/>
  <pageSetup paperSize="9" orientation="portrait" horizontalDpi="300" verticalDpi="300" r:id="rId5"/>
  <legacy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4"/>
  <sheetViews>
    <sheetView workbookViewId="0"/>
  </sheetViews>
  <sheetFormatPr baseColWidth="10" defaultRowHeight="23.25" x14ac:dyDescent="0.35"/>
  <cols>
    <col min="1" max="1" width="17.7109375" style="11" bestFit="1" customWidth="1"/>
    <col min="2" max="3" width="16.5703125" style="10" customWidth="1"/>
    <col min="4" max="7" width="16.5703125" style="11" customWidth="1"/>
    <col min="8" max="8" width="11.42578125" style="11"/>
    <col min="9" max="9" width="13.85546875" style="11" customWidth="1"/>
    <col min="10" max="14" width="16.28515625" style="11" customWidth="1"/>
    <col min="15" max="15" width="11.42578125" style="11"/>
    <col min="16" max="16" width="11.85546875" style="11" bestFit="1" customWidth="1"/>
    <col min="17" max="16384" width="11.42578125" style="11"/>
  </cols>
  <sheetData>
    <row r="1" spans="1:14" x14ac:dyDescent="0.35">
      <c r="A1" s="42" t="s">
        <v>51</v>
      </c>
    </row>
    <row r="2" spans="1:14" x14ac:dyDescent="0.35">
      <c r="A2" s="42" t="s">
        <v>52</v>
      </c>
    </row>
    <row r="4" spans="1:14" ht="24" thickBot="1" x14ac:dyDescent="0.4">
      <c r="A4" s="74" t="s">
        <v>44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1:14" x14ac:dyDescent="0.35">
      <c r="A5" s="20"/>
      <c r="B5" s="75"/>
      <c r="C5" s="75"/>
      <c r="D5" s="75"/>
      <c r="E5" s="75"/>
      <c r="F5" s="75"/>
      <c r="G5" s="75"/>
      <c r="I5" s="52" t="s">
        <v>21</v>
      </c>
      <c r="J5" s="53"/>
      <c r="K5" s="53"/>
      <c r="L5" s="53"/>
      <c r="M5" s="53"/>
      <c r="N5" s="54"/>
    </row>
    <row r="6" spans="1:14" ht="37.5" customHeight="1" x14ac:dyDescent="0.35">
      <c r="A6" s="21"/>
      <c r="B6" s="76" t="s">
        <v>0</v>
      </c>
      <c r="C6" s="76"/>
      <c r="D6" s="76"/>
      <c r="E6" s="76"/>
      <c r="F6" s="22"/>
      <c r="G6" s="22"/>
      <c r="I6" s="55"/>
      <c r="J6" s="56"/>
      <c r="K6" s="56"/>
      <c r="L6" s="56"/>
      <c r="M6" s="56"/>
      <c r="N6" s="57"/>
    </row>
    <row r="7" spans="1:14" ht="19.5" customHeight="1" thickBot="1" x14ac:dyDescent="0.4">
      <c r="A7" s="21"/>
      <c r="B7" s="77" t="s">
        <v>1</v>
      </c>
      <c r="C7" s="78"/>
      <c r="D7" s="79"/>
      <c r="E7" s="28">
        <v>3449</v>
      </c>
      <c r="F7" s="23"/>
      <c r="G7" s="24"/>
      <c r="I7" s="58"/>
      <c r="J7" s="59"/>
      <c r="K7" s="59"/>
      <c r="L7" s="59"/>
      <c r="M7" s="59"/>
      <c r="N7" s="60"/>
    </row>
    <row r="8" spans="1:14" ht="18.75" customHeight="1" x14ac:dyDescent="0.35">
      <c r="A8" s="21"/>
      <c r="B8" s="67" t="s">
        <v>2</v>
      </c>
      <c r="C8" s="68"/>
      <c r="D8" s="73"/>
      <c r="E8" s="14" t="s">
        <v>12</v>
      </c>
      <c r="F8" s="23"/>
      <c r="G8" s="24"/>
      <c r="I8" t="s">
        <v>3</v>
      </c>
      <c r="J8" t="s">
        <v>8</v>
      </c>
      <c r="K8" t="s">
        <v>9</v>
      </c>
      <c r="L8" t="s">
        <v>4</v>
      </c>
      <c r="M8" t="s">
        <v>5</v>
      </c>
      <c r="N8" t="s">
        <v>6</v>
      </c>
    </row>
    <row r="9" spans="1:14" ht="21" x14ac:dyDescent="0.35">
      <c r="A9" s="21"/>
      <c r="B9" s="67" t="s">
        <v>10</v>
      </c>
      <c r="C9" s="68"/>
      <c r="D9" s="69"/>
      <c r="E9" s="16">
        <f>IF(E8="MENSUAL",IF(E7&gt;1000,30,E7*3%),IF(E8="SEMESTRAL",IF(E7&gt;6000,180,E7*3%),IF(E8="ANUAL",IF(E7&gt;12000,360,E7*3%),0)))</f>
        <v>103.47</v>
      </c>
      <c r="F9" s="23"/>
      <c r="G9" s="24"/>
      <c r="I9" s="7" t="s">
        <v>7</v>
      </c>
      <c r="J9" s="8">
        <v>0</v>
      </c>
      <c r="K9" s="8">
        <v>472</v>
      </c>
      <c r="L9" s="8">
        <v>0</v>
      </c>
      <c r="M9" s="9">
        <v>0</v>
      </c>
      <c r="N9" s="8">
        <v>0</v>
      </c>
    </row>
    <row r="10" spans="1:14" ht="21" x14ac:dyDescent="0.35">
      <c r="A10" s="21"/>
      <c r="B10" s="67" t="s">
        <v>26</v>
      </c>
      <c r="C10" s="68"/>
      <c r="D10" s="69"/>
      <c r="E10" s="16">
        <f>E7*7.25%</f>
        <v>250.05249999999998</v>
      </c>
      <c r="F10" s="23"/>
      <c r="G10" s="24"/>
      <c r="H10" s="12"/>
      <c r="I10" s="7" t="s">
        <v>7</v>
      </c>
      <c r="J10" s="8">
        <v>472.01</v>
      </c>
      <c r="K10" s="8">
        <v>895.24</v>
      </c>
      <c r="L10" s="8">
        <v>17.670000000000002</v>
      </c>
      <c r="M10" s="9">
        <v>0.1</v>
      </c>
      <c r="N10" s="8">
        <v>472</v>
      </c>
    </row>
    <row r="11" spans="1:14" ht="21" x14ac:dyDescent="0.35">
      <c r="A11" s="21"/>
      <c r="B11" s="70" t="s">
        <v>24</v>
      </c>
      <c r="C11" s="71"/>
      <c r="D11" s="72"/>
      <c r="E11" s="17">
        <f>E7-E9-E10</f>
        <v>3095.4775000000004</v>
      </c>
      <c r="F11" s="23"/>
      <c r="G11" s="24"/>
      <c r="I11" s="7" t="s">
        <v>7</v>
      </c>
      <c r="J11" s="8">
        <v>895.25</v>
      </c>
      <c r="K11" s="8">
        <v>2038.1</v>
      </c>
      <c r="L11" s="8">
        <v>60</v>
      </c>
      <c r="M11" s="9">
        <v>0.2</v>
      </c>
      <c r="N11" s="8">
        <v>895.24</v>
      </c>
    </row>
    <row r="12" spans="1:14" ht="21" x14ac:dyDescent="0.35">
      <c r="A12" s="21"/>
      <c r="B12" s="67" t="s">
        <v>25</v>
      </c>
      <c r="C12" s="68"/>
      <c r="D12" s="69"/>
      <c r="E12" s="18">
        <f>IF($E$8="MENSUAL",IF(AND($E$11&gt;=$J$9,$E$11&lt;=$K$9),$L$9+($E$11-$N$9)*$M$67,IF(AND($E$11&gt;=$J$10,$E$11&lt;=$K$10),$L$10+($E$11-$N$10)*$M$10,IF(AND($E$11&gt;=$J$11,$E$11&lt;=$K$11),$L$11+($E$11-$N$11)*$M$11,IF($E$11&gt;=$J$12,$L$12+($E$11-$N$12)*$M$12,0)))),IF($E$8="SEMESTRAL",IF(AND($E$11&gt;=$J$13,$E$11&lt;=$K$13),0,IF(AND($E$11&gt;=$J$14,$E$11&lt;=$K$14),$L$14+($E$11-$N$14)*$M$14,IF(AND($E$11&gt;=$J$15,$E$11&lt;=$K$15),$L$15+($E$11-$N$15)*$M$15,IF($E$11&gt;=$J$16,$L$16+($E$11-$N$16)*$M$16,0)))),IF($E$8="ANUAL",IF(AND($E$11&gt;=$J$17,$E$11&lt;=$K$17),0,IF(AND($E$11&gt;=$J$18,$E$11&lt;=$K$18),$L$18+($E$11-$N$18)*$M$18,IF(AND($E$11&gt;=$J$19,$E$11&lt;=$K$19),$L$19+($E$11-$N$19)*$M$19,IF($E$11&gt;=$J$20,$L$20+($E$11-$N$20)*$M$20,0)))),0)))</f>
        <v>0</v>
      </c>
      <c r="F12" s="23"/>
      <c r="G12" s="24"/>
      <c r="H12" s="12"/>
      <c r="I12" s="7" t="s">
        <v>7</v>
      </c>
      <c r="J12" s="8">
        <v>2038.11</v>
      </c>
      <c r="K12" s="8" t="s">
        <v>19</v>
      </c>
      <c r="L12" s="8">
        <v>288.57</v>
      </c>
      <c r="M12" s="9">
        <v>0.3</v>
      </c>
      <c r="N12" s="8">
        <v>2038.1</v>
      </c>
    </row>
    <row r="13" spans="1:14" ht="21" x14ac:dyDescent="0.35">
      <c r="A13" s="21"/>
      <c r="B13" s="67" t="s">
        <v>23</v>
      </c>
      <c r="C13" s="68"/>
      <c r="D13" s="69"/>
      <c r="E13" s="27">
        <v>121.51</v>
      </c>
      <c r="F13" s="23"/>
      <c r="G13" s="24"/>
      <c r="I13" s="1" t="s">
        <v>11</v>
      </c>
      <c r="J13" s="2">
        <v>0.01</v>
      </c>
      <c r="K13" s="2">
        <v>2832</v>
      </c>
      <c r="L13" s="2">
        <v>0</v>
      </c>
      <c r="M13" s="3">
        <v>0</v>
      </c>
      <c r="N13" s="2">
        <v>0</v>
      </c>
    </row>
    <row r="14" spans="1:14" ht="21" x14ac:dyDescent="0.35">
      <c r="A14" s="21"/>
      <c r="B14" s="62" t="str">
        <f>IF(E14&lt;0,"Renta a Devolver",IF(E14&gt;0,"Renta a Incluir en planilla ","q "))</f>
        <v>Renta a Devolver</v>
      </c>
      <c r="C14" s="63"/>
      <c r="D14" s="64"/>
      <c r="E14" s="19">
        <f>E12-E13</f>
        <v>-121.51</v>
      </c>
      <c r="F14" s="23"/>
      <c r="G14" s="24"/>
      <c r="H14" s="12"/>
      <c r="I14" s="1" t="s">
        <v>11</v>
      </c>
      <c r="J14" s="2">
        <v>2832.01</v>
      </c>
      <c r="K14" s="2">
        <v>5371.44</v>
      </c>
      <c r="L14" s="2">
        <v>106.2</v>
      </c>
      <c r="M14" s="3">
        <v>0.1</v>
      </c>
      <c r="N14" s="2">
        <v>2832</v>
      </c>
    </row>
    <row r="15" spans="1:14" ht="18.75" x14ac:dyDescent="0.3">
      <c r="A15" s="21"/>
      <c r="B15" s="23"/>
      <c r="C15" s="24"/>
      <c r="D15" s="24"/>
      <c r="E15" s="24"/>
      <c r="F15" s="23"/>
      <c r="G15" s="24"/>
      <c r="H15" s="12"/>
      <c r="I15" s="1" t="s">
        <v>11</v>
      </c>
      <c r="J15" s="2">
        <v>5371.45</v>
      </c>
      <c r="K15" s="2">
        <v>12228.6</v>
      </c>
      <c r="L15" s="2">
        <v>360</v>
      </c>
      <c r="M15" s="3">
        <v>0.2</v>
      </c>
      <c r="N15" s="2">
        <v>5371.44</v>
      </c>
    </row>
    <row r="16" spans="1:14" ht="18.75" x14ac:dyDescent="0.3">
      <c r="A16" s="21"/>
      <c r="B16" s="23"/>
      <c r="C16" s="24"/>
      <c r="D16" s="24"/>
      <c r="E16" s="24"/>
      <c r="F16" s="23"/>
      <c r="G16" s="24"/>
      <c r="H16" s="12"/>
      <c r="I16" s="1" t="s">
        <v>11</v>
      </c>
      <c r="J16" s="2">
        <v>12228.61</v>
      </c>
      <c r="K16" s="2" t="s">
        <v>20</v>
      </c>
      <c r="L16" s="2">
        <v>1731.42</v>
      </c>
      <c r="M16" s="3">
        <v>0.3</v>
      </c>
      <c r="N16" s="2">
        <v>12228.6</v>
      </c>
    </row>
    <row r="17" spans="1:14" ht="18.75" x14ac:dyDescent="0.3">
      <c r="A17" s="21"/>
      <c r="B17" s="23"/>
      <c r="C17" s="24"/>
      <c r="D17" s="24"/>
      <c r="E17" s="24"/>
      <c r="F17" s="23"/>
      <c r="G17" s="24"/>
      <c r="H17" s="12"/>
      <c r="I17" s="4" t="s">
        <v>12</v>
      </c>
      <c r="J17" s="5">
        <v>0.01</v>
      </c>
      <c r="K17" s="5">
        <v>5664</v>
      </c>
      <c r="L17" s="5">
        <v>0</v>
      </c>
      <c r="M17" s="6">
        <v>0</v>
      </c>
      <c r="N17" s="5">
        <v>0</v>
      </c>
    </row>
    <row r="18" spans="1:14" ht="18.75" x14ac:dyDescent="0.3">
      <c r="A18" s="21"/>
      <c r="B18" s="23"/>
      <c r="C18" s="24"/>
      <c r="D18" s="24"/>
      <c r="E18" s="24"/>
      <c r="F18" s="23"/>
      <c r="G18" s="24"/>
      <c r="H18" s="12"/>
      <c r="I18" s="4" t="s">
        <v>12</v>
      </c>
      <c r="J18" s="5">
        <v>5664.01</v>
      </c>
      <c r="K18" s="5">
        <v>10742.86</v>
      </c>
      <c r="L18" s="5">
        <v>212.12</v>
      </c>
      <c r="M18" s="6">
        <v>0.1</v>
      </c>
      <c r="N18" s="5">
        <v>5664</v>
      </c>
    </row>
    <row r="19" spans="1:14" ht="18.75" x14ac:dyDescent="0.3">
      <c r="A19" s="25"/>
      <c r="B19" s="26"/>
      <c r="C19" s="51" t="s">
        <v>17</v>
      </c>
      <c r="D19" s="51"/>
      <c r="E19" s="51"/>
      <c r="F19" s="26"/>
      <c r="G19" s="26"/>
      <c r="H19" s="12"/>
      <c r="I19" s="4" t="s">
        <v>12</v>
      </c>
      <c r="J19" s="5">
        <v>10742.87</v>
      </c>
      <c r="K19" s="5">
        <v>24457.14</v>
      </c>
      <c r="L19" s="5">
        <v>720</v>
      </c>
      <c r="M19" s="6">
        <v>0.2</v>
      </c>
      <c r="N19" s="5">
        <v>10742.86</v>
      </c>
    </row>
    <row r="20" spans="1:14" x14ac:dyDescent="0.35">
      <c r="C20" s="51"/>
      <c r="D20" s="51"/>
      <c r="E20" s="51"/>
      <c r="I20" s="4" t="s">
        <v>12</v>
      </c>
      <c r="J20" s="5">
        <v>24457.15</v>
      </c>
      <c r="K20" s="5" t="s">
        <v>19</v>
      </c>
      <c r="L20" s="5">
        <v>3462.86</v>
      </c>
      <c r="M20" s="6">
        <v>0.3</v>
      </c>
      <c r="N20" s="5">
        <v>24457.14</v>
      </c>
    </row>
    <row r="21" spans="1:14" x14ac:dyDescent="0.35">
      <c r="C21" s="51"/>
      <c r="D21" s="51"/>
      <c r="E21" s="51"/>
    </row>
    <row r="22" spans="1:14" ht="23.25" customHeight="1" x14ac:dyDescent="0.35">
      <c r="C22" s="44" t="s">
        <v>22</v>
      </c>
      <c r="D22" s="44"/>
      <c r="E22" s="44"/>
    </row>
    <row r="23" spans="1:14" x14ac:dyDescent="0.35">
      <c r="C23" s="44"/>
      <c r="D23" s="44"/>
      <c r="E23" s="44"/>
    </row>
    <row r="24" spans="1:14" ht="23.25" customHeight="1" x14ac:dyDescent="0.45">
      <c r="C24" s="65" t="s">
        <v>27</v>
      </c>
      <c r="D24" s="65"/>
      <c r="E24" s="65"/>
    </row>
    <row r="25" spans="1:14" x14ac:dyDescent="0.35">
      <c r="C25" s="43" t="s">
        <v>18</v>
      </c>
      <c r="D25" s="43"/>
      <c r="E25" s="43"/>
    </row>
    <row r="27" spans="1:14" ht="21" customHeight="1" x14ac:dyDescent="0.35"/>
    <row r="30" spans="1:14" ht="23.25" customHeight="1" x14ac:dyDescent="0.35">
      <c r="B30" s="66"/>
      <c r="C30" s="66"/>
      <c r="D30" s="66"/>
      <c r="E30" s="15"/>
    </row>
    <row r="32" spans="1:14" ht="15" customHeight="1" x14ac:dyDescent="0.35"/>
    <row r="34" ht="23.25" customHeight="1" x14ac:dyDescent="0.35"/>
  </sheetData>
  <mergeCells count="17">
    <mergeCell ref="B8:D8"/>
    <mergeCell ref="A4:L4"/>
    <mergeCell ref="B5:G5"/>
    <mergeCell ref="I5:N7"/>
    <mergeCell ref="B6:E6"/>
    <mergeCell ref="B7:D7"/>
    <mergeCell ref="B14:D14"/>
    <mergeCell ref="C24:E24"/>
    <mergeCell ref="B30:D30"/>
    <mergeCell ref="C25:E25"/>
    <mergeCell ref="B9:D9"/>
    <mergeCell ref="C19:E21"/>
    <mergeCell ref="B10:D10"/>
    <mergeCell ref="B11:D11"/>
    <mergeCell ref="B12:D12"/>
    <mergeCell ref="C22:E23"/>
    <mergeCell ref="B13:D13"/>
  </mergeCells>
  <hyperlinks>
    <hyperlink ref="C24" r:id="rId1"/>
    <hyperlink ref="C25" r:id="rId2"/>
    <hyperlink ref="A1" r:id="rId3" display="Nota: Esta plantilla te puede servir para recalcular la renta a un solo empleado, si deseas recalcular para varios empleados visita nuestra web www.contaportable.com"/>
    <hyperlink ref="A2" r:id="rId4" display="Tenemos un software especial para el control de retenciones que puedes bajar gratis"/>
  </hyperlinks>
  <pageMargins left="0.7" right="0.7" top="0.75" bottom="0.75" header="0.3" footer="0.3"/>
  <pageSetup paperSize="9" orientation="portrait" horizontalDpi="0" verticalDpi="0" r:id="rId5"/>
  <legacyDrawing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Calculo Semestral</vt:lpstr>
      <vt:lpstr>Calculo Individual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2016-12-12T05:08:50Z</dcterms:created>
  <dcterms:modified xsi:type="dcterms:W3CDTF">2020-06-24T01:26:36Z</dcterms:modified>
</cp:coreProperties>
</file>