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yec\Pictures\Campañas\2018\plantillas\"/>
    </mc:Choice>
  </mc:AlternateContent>
  <xr:revisionPtr revIDLastSave="0" documentId="12_ncr:500000_{CCE3F8E7-B5D1-4559-9DF8-E306DD681D3E}" xr6:coauthVersionLast="31" xr6:coauthVersionMax="31" xr10:uidLastSave="{00000000-0000-0000-0000-000000000000}"/>
  <bookViews>
    <workbookView xWindow="0" yWindow="0" windowWidth="19530" windowHeight="8340" tabRatio="391" xr2:uid="{00000000-000D-0000-FFFF-FFFF00000000}"/>
  </bookViews>
  <sheets>
    <sheet name="Calculo mes a mes" sheetId="4" r:id="rId1"/>
    <sheet name="Calculo Individual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C15" i="4"/>
  <c r="C14" i="4"/>
  <c r="C13" i="4"/>
  <c r="C12" i="4"/>
  <c r="C11" i="4"/>
  <c r="C10" i="4"/>
  <c r="C9" i="4"/>
  <c r="C8" i="4"/>
  <c r="C7" i="4"/>
  <c r="C6" i="4"/>
  <c r="C5" i="4"/>
  <c r="C4" i="4"/>
  <c r="D15" i="4"/>
  <c r="D14" i="4"/>
  <c r="D13" i="4"/>
  <c r="D12" i="4"/>
  <c r="D11" i="4"/>
  <c r="D10" i="4"/>
  <c r="D9" i="4"/>
  <c r="D8" i="4"/>
  <c r="D7" i="4"/>
  <c r="D6" i="4"/>
  <c r="D5" i="4"/>
  <c r="D4" i="4"/>
  <c r="E7" i="5"/>
  <c r="B16" i="4" l="1"/>
  <c r="E19" i="4" s="1"/>
  <c r="D16" i="4" l="1"/>
  <c r="E22" i="4" s="1"/>
  <c r="E12" i="4"/>
  <c r="F12" i="4" s="1"/>
  <c r="C16" i="4"/>
  <c r="E21" i="4" s="1"/>
  <c r="E8" i="4"/>
  <c r="F8" i="4" s="1"/>
  <c r="E7" i="4"/>
  <c r="F7" i="4" s="1"/>
  <c r="E11" i="4"/>
  <c r="F11" i="4" s="1"/>
  <c r="E15" i="4"/>
  <c r="F15" i="4" s="1"/>
  <c r="E10" i="4"/>
  <c r="F10" i="4" s="1"/>
  <c r="E14" i="4"/>
  <c r="F14" i="4" s="1"/>
  <c r="E9" i="4"/>
  <c r="F9" i="4" s="1"/>
  <c r="E13" i="4"/>
  <c r="F13" i="4" s="1"/>
  <c r="E4" i="4"/>
  <c r="E6" i="4"/>
  <c r="F6" i="4" s="1"/>
  <c r="E5" i="4"/>
  <c r="F5" i="4" s="1"/>
  <c r="G11" i="4" l="1"/>
  <c r="G12" i="4"/>
  <c r="G6" i="4"/>
  <c r="G14" i="4"/>
  <c r="G7" i="4"/>
  <c r="G13" i="4"/>
  <c r="G15" i="4"/>
  <c r="F4" i="4"/>
  <c r="G4" i="4" s="1"/>
  <c r="G10" i="4"/>
  <c r="G8" i="4"/>
  <c r="G9" i="4"/>
  <c r="E23" i="4"/>
  <c r="G5" i="4"/>
  <c r="E16" i="4"/>
  <c r="F16" i="4" l="1"/>
  <c r="E25" i="4" s="1"/>
  <c r="E24" i="4"/>
  <c r="E26" i="4" l="1"/>
  <c r="B26" i="4" s="1"/>
  <c r="E8" i="5"/>
  <c r="E9" i="5" s="1"/>
  <c r="E11" i="5" s="1"/>
  <c r="B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YEC</author>
  </authors>
  <commentList>
    <comment ref="F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La plantilla cálcula automáticamente la renta; sin embargo puedes escribir directamente el monto retenido por cada mes, en caso que las retenciones no se hayan realizado e base a la tabla. Como en los casos que se retiene el 10% sobre servicios profesionales.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YEC:
Aguinaldo:</t>
        </r>
        <r>
          <rPr>
            <sz val="9"/>
            <color indexed="81"/>
            <rFont val="Tahoma"/>
            <family val="2"/>
          </rPr>
          <t xml:space="preserve">
No incluyas los aguinaldos menores a dos sueldos minimos ($600), 
Si el aguinaldo es mayor a 2 sueldos minimos solo deberás calcular como gravable la diferencia, Ejemplo 
--&gt;Aguinaldo mayor a 
dos sueldos minimos  :      $756.00
--&gt;Aguinaldo Exento :     </t>
        </r>
        <r>
          <rPr>
            <u/>
            <sz val="9"/>
            <color indexed="81"/>
            <rFont val="Tahoma"/>
            <family val="2"/>
          </rPr>
          <t xml:space="preserve">($600.00)
</t>
        </r>
        <r>
          <rPr>
            <b/>
            <sz val="9"/>
            <color indexed="81"/>
            <rFont val="Tahoma"/>
            <family val="2"/>
          </rPr>
          <t>--&gt;Monto a incluir como
Gravable                  :     $156.60</t>
        </r>
      </text>
    </comment>
    <comment ref="E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Sueldo Neto sin Afp y sin ISSS</t>
        </r>
      </text>
    </comment>
    <comment ref="E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Escribir 
MENSUAL&lt;-- aplica tabla mensual
SEMESTRAL&lt;-- aplica tabla semestral
ANUAL&lt;-- aplica para los doce meses</t>
        </r>
      </text>
    </comment>
    <comment ref="E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Sobre este monto se realiza el calculo de la renta</t>
        </r>
      </text>
    </comment>
    <comment ref="E2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Anual calculada, es decir lo que tocaria pagar</t>
        </r>
      </text>
    </comment>
    <comment ref="E2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Retenida en los doce meses del año</t>
        </r>
      </text>
    </comment>
    <comment ref="E2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Esto es lo que tendria que retener en Diciembre si el valor es positivo, caso contrario no tendria que retener nada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YEC</author>
  </authors>
  <commentList>
    <comment ref="E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Sueldo Neto sin Afp y sin ISSS</t>
        </r>
      </text>
    </comment>
    <comment ref="E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Escribir 
MENSUAL&lt;-- aplica tabla mensual
SEMESTRAL&lt;-- aplica tabla semestral
ANUAL&lt;-- aplica para los doce meses</t>
        </r>
      </text>
    </comment>
    <comment ref="E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El Máximo posible a calcular por mes es de $1000, por lo que dependiendo del tipo de calculo los maximos son los siguientes:
</t>
        </r>
        <r>
          <rPr>
            <b/>
            <sz val="9"/>
            <color indexed="81"/>
            <rFont val="Tahoma"/>
            <family val="2"/>
          </rPr>
          <t xml:space="preserve">a)Mensual </t>
        </r>
        <r>
          <rPr>
            <sz val="9"/>
            <color indexed="81"/>
            <rFont val="Tahoma"/>
            <family val="2"/>
          </rPr>
          <t xml:space="preserve">=$30.00
</t>
        </r>
        <r>
          <rPr>
            <b/>
            <sz val="9"/>
            <color indexed="81"/>
            <rFont val="Tahoma"/>
            <family val="2"/>
          </rPr>
          <t>b)Semestral</t>
        </r>
        <r>
          <rPr>
            <sz val="9"/>
            <color indexed="81"/>
            <rFont val="Tahoma"/>
            <family val="2"/>
          </rPr>
          <t xml:space="preserve">=$180.00
</t>
        </r>
        <r>
          <rPr>
            <b/>
            <sz val="9"/>
            <color indexed="81"/>
            <rFont val="Tahoma"/>
            <family val="2"/>
          </rPr>
          <t xml:space="preserve">c)Anual </t>
        </r>
        <r>
          <rPr>
            <sz val="9"/>
            <color indexed="81"/>
            <rFont val="Tahoma"/>
            <family val="2"/>
          </rPr>
          <t>= $360.00</t>
        </r>
      </text>
    </comment>
    <comment ref="E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Si deseas calcular para otras pensiones simplemente cambia el porcentaje en la formula</t>
        </r>
      </text>
    </comment>
    <comment ref="E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Sobre este monto se realiza el calculo de la renta</t>
        </r>
      </text>
    </comment>
    <comment ref="E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Anual calculada, es decir lo que tocaria pagar</t>
        </r>
      </text>
    </comment>
    <comment ref="E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Retenida en los doce meses del año</t>
        </r>
      </text>
    </comment>
    <comment ref="E1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Esto es lo que tendria que retener en Diciembre si el valor es positivo, caso contrario no tendria que retener nada </t>
        </r>
      </text>
    </comment>
  </commentList>
</comments>
</file>

<file path=xl/sharedStrings.xml><?xml version="1.0" encoding="utf-8"?>
<sst xmlns="http://schemas.openxmlformats.org/spreadsheetml/2006/main" count="99" uniqueCount="52">
  <si>
    <t xml:space="preserve">Calulador de Renta </t>
  </si>
  <si>
    <t xml:space="preserve">Sueldo </t>
  </si>
  <si>
    <t xml:space="preserve">Tipo                </t>
  </si>
  <si>
    <t xml:space="preserve">Base      </t>
  </si>
  <si>
    <t xml:space="preserve">Porc      </t>
  </si>
  <si>
    <t xml:space="preserve">Sobre     </t>
  </si>
  <si>
    <t>MENSUAL</t>
  </si>
  <si>
    <t>Limite Inferior</t>
  </si>
  <si>
    <t>Limite Superior</t>
  </si>
  <si>
    <t>Isss(3%)</t>
  </si>
  <si>
    <t>SEMESTRAL</t>
  </si>
  <si>
    <t>ANUAL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</si>
  <si>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</si>
  <si>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</si>
  <si>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</si>
  <si>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</si>
  <si>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</si>
  <si>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</si>
  <si>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</si>
  <si>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</si>
  <si>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</si>
  <si>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</si>
  <si>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</si>
  <si>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</si>
  <si>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Isss </t>
  </si>
  <si>
    <t xml:space="preserve">Afp </t>
  </si>
  <si>
    <t xml:space="preserve">Renta 
Gravada </t>
  </si>
  <si>
    <t>TOTAL</t>
  </si>
  <si>
    <t>Nota: si detectas algún error en la plantilla o tienes dudas sobre su cálculo te estaré muy agradecido de hacermelo saber al siguiente correo: ventas@tiservicios.net</t>
  </si>
  <si>
    <t>www.facebook.com/contaportable</t>
  </si>
  <si>
    <t>En adelante</t>
  </si>
  <si>
    <t>En Adelante</t>
  </si>
  <si>
    <r>
      <t xml:space="preserve">Tabla de Retenciones, Mensual, Quincenal, Semanal
</t>
    </r>
    <r>
      <rPr>
        <sz val="12"/>
        <color theme="1"/>
        <rFont val="Calibri"/>
        <family val="2"/>
        <scheme val="minor"/>
      </rPr>
      <t>Decreto Ejecutivo 95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</si>
  <si>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 xml:space="preserve">Tabla De Sueldos </t>
  </si>
  <si>
    <t>Sueldo Recibido</t>
  </si>
  <si>
    <t>Renta
Mensual</t>
  </si>
  <si>
    <t>Recalculo Anual de Renta</t>
  </si>
  <si>
    <t xml:space="preserve">Para mas herramientas visitanos en: </t>
  </si>
  <si>
    <t>Renta Retenida a lo largo del año</t>
  </si>
  <si>
    <t>Ingresos Gravados</t>
  </si>
  <si>
    <t>Renta Computada</t>
  </si>
  <si>
    <r>
      <t xml:space="preserve">Tipo </t>
    </r>
    <r>
      <rPr>
        <b/>
        <sz val="8"/>
        <color rgb="FF3F3F3F"/>
        <rFont val="Calibri"/>
        <family val="2"/>
        <scheme val="minor"/>
      </rPr>
      <t>(Escribe Anual o Semestral para cambiar la tabla )</t>
    </r>
  </si>
  <si>
    <t>Afp(7.25%)</t>
  </si>
  <si>
    <r>
      <t xml:space="preserve">Sueldo 
</t>
    </r>
    <r>
      <rPr>
        <b/>
        <sz val="8"/>
        <color rgb="FF3F3F3F"/>
        <rFont val="Calibri"/>
        <family val="2"/>
        <scheme val="minor"/>
      </rPr>
      <t>(suma de todos los meses)</t>
    </r>
  </si>
  <si>
    <r>
      <t xml:space="preserve">Tipo 
</t>
    </r>
    <r>
      <rPr>
        <b/>
        <sz val="8"/>
        <color rgb="FF3F3F3F"/>
        <rFont val="Calibri"/>
        <family val="2"/>
        <scheme val="minor"/>
      </rPr>
      <t>(Escribe Anual o Semestral para cambiar la tabla )</t>
    </r>
  </si>
  <si>
    <r>
      <t xml:space="preserve">Renta Computada
</t>
    </r>
    <r>
      <rPr>
        <b/>
        <sz val="8"/>
        <color rgb="FF3F3F3F"/>
        <rFont val="Calibri"/>
        <family val="2"/>
        <scheme val="minor"/>
      </rPr>
      <t>(esto es lo que debes pagar al MH)</t>
    </r>
  </si>
  <si>
    <t>Porcentajes de Retencion</t>
  </si>
  <si>
    <t>ISSS</t>
  </si>
  <si>
    <t>AFP</t>
  </si>
  <si>
    <r>
      <t xml:space="preserve">Isss(3%) </t>
    </r>
    <r>
      <rPr>
        <b/>
        <sz val="8"/>
        <color rgb="FF3F3F3F"/>
        <rFont val="Calibri"/>
        <family val="2"/>
        <scheme val="minor"/>
      </rPr>
      <t>(Maximo calculable es $30 por mes )</t>
    </r>
  </si>
  <si>
    <t xml:space="preserve">&lt;-- tienes que incluir manualmente el monto retenido durante todo el periodo que estas calculando </t>
  </si>
  <si>
    <t>https://www.contaportable.com/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</si>
</sst>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8"/>
      <color rgb="FF3F3F3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6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4" tint="0.59996337778862885"/>
        <bgColor theme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1" fillId="4" borderId="0" xfId="0" applyFont="1" applyFill="1"/>
    <xf numFmtId="44" fontId="11" fillId="4" borderId="0" xfId="1" applyFont="1" applyFill="1"/>
    <xf numFmtId="9" fontId="11" fillId="4" borderId="0" xfId="2" applyFont="1" applyFill="1"/>
    <xf numFmtId="0" fontId="0" fillId="5" borderId="0" xfId="0" applyFill="1"/>
    <xf numFmtId="44" fontId="0" fillId="5" borderId="0" xfId="1" applyFont="1" applyFill="1"/>
    <xf numFmtId="9" fontId="0" fillId="5" borderId="0" xfId="2" applyFont="1" applyFill="1"/>
    <xf numFmtId="0" fontId="0" fillId="6" borderId="0" xfId="0" applyFill="1"/>
    <xf numFmtId="44" fontId="0" fillId="6" borderId="0" xfId="1" applyFont="1" applyFill="1"/>
    <xf numFmtId="9" fontId="0" fillId="6" borderId="0" xfId="2" applyFont="1" applyFill="1"/>
    <xf numFmtId="0" fontId="6" fillId="8" borderId="0" xfId="0" applyFont="1" applyFill="1"/>
    <xf numFmtId="44" fontId="13" fillId="8" borderId="0" xfId="1" applyFont="1" applyFill="1" applyAlignment="1">
      <alignment horizontal="center"/>
    </xf>
    <xf numFmtId="0" fontId="0" fillId="8" borderId="0" xfId="0" applyFill="1"/>
    <xf numFmtId="44" fontId="0" fillId="8" borderId="0" xfId="0" applyNumberFormat="1" applyFill="1"/>
    <xf numFmtId="0" fontId="12" fillId="8" borderId="0" xfId="0" applyFont="1" applyFill="1"/>
    <xf numFmtId="0" fontId="14" fillId="7" borderId="10" xfId="0" applyFont="1" applyFill="1" applyBorder="1" applyAlignment="1">
      <alignment horizontal="center"/>
    </xf>
    <xf numFmtId="0" fontId="14" fillId="7" borderId="19" xfId="0" applyFont="1" applyFill="1" applyBorder="1" applyAlignment="1">
      <alignment horizontal="center"/>
    </xf>
    <xf numFmtId="0" fontId="14" fillId="7" borderId="19" xfId="0" applyFont="1" applyFill="1" applyBorder="1" applyAlignment="1">
      <alignment horizontal="center" wrapText="1"/>
    </xf>
    <xf numFmtId="0" fontId="14" fillId="7" borderId="10" xfId="0" applyFont="1" applyFill="1" applyBorder="1"/>
    <xf numFmtId="44" fontId="14" fillId="7" borderId="19" xfId="0" applyNumberFormat="1" applyFont="1" applyFill="1" applyBorder="1"/>
    <xf numFmtId="44" fontId="14" fillId="7" borderId="11" xfId="0" applyNumberFormat="1" applyFont="1" applyFill="1" applyBorder="1"/>
    <xf numFmtId="0" fontId="12" fillId="7" borderId="20" xfId="0" applyFont="1" applyFill="1" applyBorder="1"/>
    <xf numFmtId="0" fontId="12" fillId="7" borderId="21" xfId="0" applyFont="1" applyFill="1" applyBorder="1"/>
    <xf numFmtId="0" fontId="12" fillId="7" borderId="22" xfId="0" applyFont="1" applyFill="1" applyBorder="1"/>
    <xf numFmtId="0" fontId="14" fillId="7" borderId="11" xfId="0" applyFont="1" applyFill="1" applyBorder="1" applyAlignment="1">
      <alignment horizontal="center" wrapText="1"/>
    </xf>
    <xf numFmtId="44" fontId="12" fillId="8" borderId="2" xfId="1" applyFont="1" applyFill="1" applyBorder="1"/>
    <xf numFmtId="44" fontId="13" fillId="0" borderId="0" xfId="1" applyFont="1" applyFill="1" applyAlignment="1" applyProtection="1">
      <alignment horizontal="center"/>
      <protection locked="0"/>
    </xf>
    <xf numFmtId="44" fontId="23" fillId="8" borderId="0" xfId="4" applyNumberFormat="1" applyFont="1" applyFill="1"/>
    <xf numFmtId="44" fontId="20" fillId="8" borderId="24" xfId="3" applyNumberFormat="1" applyFont="1" applyFill="1" applyBorder="1"/>
    <xf numFmtId="44" fontId="19" fillId="8" borderId="24" xfId="3" applyNumberFormat="1" applyFont="1" applyFill="1" applyBorder="1"/>
    <xf numFmtId="44" fontId="20" fillId="8" borderId="25" xfId="3" applyNumberFormat="1" applyFont="1" applyFill="1" applyBorder="1"/>
    <xf numFmtId="44" fontId="25" fillId="9" borderId="28" xfId="3" applyNumberFormat="1" applyFont="1" applyFill="1" applyBorder="1"/>
    <xf numFmtId="0" fontId="0" fillId="8" borderId="0" xfId="0" applyFill="1" applyBorder="1"/>
    <xf numFmtId="0" fontId="12" fillId="8" borderId="0" xfId="0" applyFont="1" applyFill="1" applyBorder="1"/>
    <xf numFmtId="0" fontId="14" fillId="8" borderId="0" xfId="0" applyFont="1" applyFill="1" applyBorder="1" applyAlignment="1">
      <alignment horizontal="center" wrapText="1"/>
    </xf>
    <xf numFmtId="44" fontId="13" fillId="8" borderId="0" xfId="1" applyFont="1" applyFill="1" applyBorder="1" applyAlignment="1" applyProtection="1">
      <alignment horizontal="center"/>
      <protection locked="0"/>
    </xf>
    <xf numFmtId="44" fontId="13" fillId="8" borderId="0" xfId="1" applyFont="1" applyFill="1" applyBorder="1" applyAlignment="1">
      <alignment horizontal="center"/>
    </xf>
    <xf numFmtId="0" fontId="14" fillId="8" borderId="0" xfId="0" applyFont="1" applyFill="1" applyBorder="1"/>
    <xf numFmtId="44" fontId="14" fillId="8" borderId="0" xfId="0" applyNumberFormat="1" applyFont="1" applyFill="1" applyBorder="1"/>
    <xf numFmtId="44" fontId="20" fillId="10" borderId="26" xfId="3" applyNumberFormat="1" applyFont="1" applyFill="1" applyBorder="1"/>
    <xf numFmtId="44" fontId="12" fillId="10" borderId="2" xfId="1" applyFont="1" applyFill="1" applyBorder="1"/>
    <xf numFmtId="44" fontId="0" fillId="8" borderId="0" xfId="1" applyFont="1" applyFill="1"/>
    <xf numFmtId="0" fontId="12" fillId="0" borderId="2" xfId="0" applyFont="1" applyBorder="1" applyAlignment="1" applyProtection="1">
      <alignment horizontal="center" vertical="center"/>
      <protection locked="0"/>
    </xf>
    <xf numFmtId="0" fontId="6" fillId="8" borderId="2" xfId="0" applyFont="1" applyFill="1" applyBorder="1"/>
    <xf numFmtId="10" fontId="29" fillId="8" borderId="2" xfId="2" applyNumberFormat="1" applyFont="1" applyFill="1" applyBorder="1"/>
    <xf numFmtId="0" fontId="12" fillId="0" borderId="2" xfId="0" applyFont="1" applyBorder="1" applyAlignment="1" applyProtection="1">
      <alignment horizontal="center"/>
      <protection locked="0"/>
    </xf>
    <xf numFmtId="0" fontId="4" fillId="8" borderId="3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 wrapText="1"/>
    </xf>
    <xf numFmtId="0" fontId="4" fillId="8" borderId="17" xfId="0" applyFont="1" applyFill="1" applyBorder="1" applyAlignment="1">
      <alignment horizontal="center" wrapText="1"/>
    </xf>
    <xf numFmtId="0" fontId="4" fillId="8" borderId="0" xfId="0" applyFont="1" applyFill="1" applyBorder="1" applyAlignment="1">
      <alignment horizontal="center" wrapText="1"/>
    </xf>
    <xf numFmtId="0" fontId="4" fillId="8" borderId="18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wrapText="1"/>
    </xf>
    <xf numFmtId="0" fontId="4" fillId="8" borderId="7" xfId="0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 wrapText="1"/>
    </xf>
    <xf numFmtId="0" fontId="5" fillId="3" borderId="12" xfId="4" applyFont="1" applyBorder="1" applyAlignment="1">
      <alignment horizontal="center"/>
    </xf>
    <xf numFmtId="0" fontId="22" fillId="8" borderId="0" xfId="0" applyFont="1" applyFill="1" applyAlignment="1">
      <alignment horizontal="center"/>
    </xf>
    <xf numFmtId="0" fontId="7" fillId="8" borderId="16" xfId="3" applyFont="1" applyFill="1" applyBorder="1" applyAlignment="1">
      <alignment horizontal="center"/>
    </xf>
    <xf numFmtId="0" fontId="7" fillId="8" borderId="0" xfId="3" applyFont="1" applyFill="1" applyBorder="1" applyAlignment="1">
      <alignment horizontal="center"/>
    </xf>
    <xf numFmtId="0" fontId="7" fillId="8" borderId="23" xfId="3" applyFont="1" applyFill="1" applyBorder="1" applyAlignment="1">
      <alignment horizontal="center"/>
    </xf>
    <xf numFmtId="0" fontId="24" fillId="9" borderId="10" xfId="3" applyFont="1" applyFill="1" applyBorder="1" applyAlignment="1">
      <alignment horizontal="center"/>
    </xf>
    <xf numFmtId="0" fontId="24" fillId="9" borderId="19" xfId="3" applyFont="1" applyFill="1" applyBorder="1" applyAlignment="1">
      <alignment horizontal="center"/>
    </xf>
    <xf numFmtId="0" fontId="24" fillId="9" borderId="27" xfId="3" applyFont="1" applyFill="1" applyBorder="1" applyAlignment="1">
      <alignment horizontal="center"/>
    </xf>
    <xf numFmtId="0" fontId="3" fillId="3" borderId="12" xfId="4" applyFont="1" applyBorder="1" applyAlignment="1">
      <alignment horizontal="center"/>
    </xf>
    <xf numFmtId="0" fontId="10" fillId="8" borderId="0" xfId="4" applyFont="1" applyFill="1" applyBorder="1" applyAlignment="1">
      <alignment horizontal="center"/>
    </xf>
    <xf numFmtId="0" fontId="18" fillId="8" borderId="0" xfId="0" applyFont="1" applyFill="1" applyAlignment="1">
      <alignment horizontal="center" wrapText="1"/>
    </xf>
    <xf numFmtId="0" fontId="17" fillId="8" borderId="0" xfId="5" applyFont="1" applyFill="1" applyAlignment="1" applyProtection="1">
      <alignment horizontal="center"/>
    </xf>
    <xf numFmtId="0" fontId="6" fillId="8" borderId="0" xfId="0" applyFont="1" applyFill="1" applyAlignment="1">
      <alignment horizontal="center" wrapText="1"/>
    </xf>
    <xf numFmtId="0" fontId="7" fillId="8" borderId="16" xfId="3" applyFont="1" applyFill="1" applyBorder="1" applyAlignment="1">
      <alignment horizontal="center" wrapText="1"/>
    </xf>
    <xf numFmtId="0" fontId="7" fillId="8" borderId="9" xfId="3" applyFont="1" applyFill="1" applyBorder="1" applyAlignment="1">
      <alignment horizontal="center"/>
    </xf>
    <xf numFmtId="44" fontId="15" fillId="8" borderId="16" xfId="3" applyNumberFormat="1" applyFont="1" applyFill="1" applyBorder="1" applyAlignment="1">
      <alignment horizontal="center"/>
    </xf>
    <xf numFmtId="44" fontId="15" fillId="8" borderId="0" xfId="3" applyNumberFormat="1" applyFont="1" applyFill="1" applyBorder="1" applyAlignment="1">
      <alignment horizontal="center"/>
    </xf>
    <xf numFmtId="44" fontId="15" fillId="8" borderId="23" xfId="3" applyNumberFormat="1" applyFont="1" applyFill="1" applyBorder="1" applyAlignment="1">
      <alignment horizontal="center"/>
    </xf>
    <xf numFmtId="0" fontId="7" fillId="8" borderId="14" xfId="3" applyFont="1" applyFill="1" applyBorder="1" applyAlignment="1">
      <alignment horizontal="center" wrapText="1"/>
    </xf>
    <xf numFmtId="0" fontId="7" fillId="8" borderId="13" xfId="3" applyFont="1" applyFill="1" applyBorder="1" applyAlignment="1">
      <alignment horizontal="center"/>
    </xf>
    <xf numFmtId="0" fontId="7" fillId="8" borderId="15" xfId="3" applyFont="1" applyFill="1" applyBorder="1" applyAlignment="1">
      <alignment horizontal="center"/>
    </xf>
    <xf numFmtId="0" fontId="27" fillId="3" borderId="12" xfId="4" applyFont="1" applyBorder="1" applyAlignment="1">
      <alignment horizontal="center"/>
    </xf>
    <xf numFmtId="44" fontId="30" fillId="8" borderId="16" xfId="1" applyFont="1" applyFill="1" applyBorder="1" applyAlignment="1" applyProtection="1">
      <alignment horizontal="left" wrapText="1"/>
      <protection locked="0"/>
    </xf>
    <xf numFmtId="44" fontId="30" fillId="8" borderId="0" xfId="1" applyFont="1" applyFill="1" applyBorder="1" applyAlignment="1" applyProtection="1">
      <alignment horizontal="left" wrapText="1"/>
      <protection locked="0"/>
    </xf>
    <xf numFmtId="0" fontId="5" fillId="8" borderId="0" xfId="4" applyFont="1" applyFill="1" applyBorder="1" applyAlignment="1">
      <alignment horizontal="center"/>
    </xf>
    <xf numFmtId="0" fontId="7" fillId="8" borderId="14" xfId="3" applyFont="1" applyFill="1" applyBorder="1" applyAlignment="1">
      <alignment horizontal="center"/>
    </xf>
    <xf numFmtId="0" fontId="31" fillId="8" borderId="0" xfId="5" applyFont="1" applyFill="1" applyAlignment="1" applyProtection="1">
      <alignment horizontal="center"/>
    </xf>
  </cellXfs>
  <cellStyles count="6">
    <cellStyle name="Énfasis5" xfId="4" builtinId="45"/>
    <cellStyle name="Hipervínculo" xfId="5" builtinId="8"/>
    <cellStyle name="Moneda" xfId="1" builtinId="4"/>
    <cellStyle name="Normal" xfId="0" builtinId="0"/>
    <cellStyle name="Porcentaje" xfId="2" builtinId="5"/>
    <cellStyle name="Salida" xfId="3" builtinId="2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I5:N18" totalsRowCount="1">
  <tableColumns count="6">
    <tableColumn id="1" xr3:uid="{00000000-0010-0000-0000-000001000000}" name="Tipo                " totalsRowDxfId="5"/>
    <tableColumn id="2" xr3:uid="{00000000-0010-0000-0000-000002000000}" name="Limite Inferior" totalsRowDxfId="4" dataCellStyle="Moneda" totalsRowCellStyle="Moneda"/>
    <tableColumn id="3" xr3:uid="{00000000-0010-0000-0000-000003000000}" name="Limite Superior" totalsRowDxfId="3" dataCellStyle="Moneda" totalsRowCellStyle="Moneda"/>
    <tableColumn id="4" xr3:uid="{00000000-0010-0000-0000-000004000000}" name="Base      " totalsRowDxfId="2" dataCellStyle="Moneda" totalsRowCellStyle="Moneda"/>
    <tableColumn id="5" xr3:uid="{00000000-0010-0000-0000-000005000000}" name="Porc      " totalsRowDxfId="1"/>
    <tableColumn id="6" xr3:uid="{00000000-0010-0000-0000-000006000000}" name="Sobre     " totalsRowDxfId="0" dataCellStyle="Moneda" totalsRowCellStyle="Moneda"/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22" displayName="Tabla22" ref="I5:N17" totalsRowShown="0">
  <tableColumns count="6">
    <tableColumn id="1" xr3:uid="{00000000-0010-0000-0100-000001000000}" name="Tipo                "/>
    <tableColumn id="2" xr3:uid="{00000000-0010-0000-0100-000002000000}" name="Limite Inferior" dataCellStyle="Moneda"/>
    <tableColumn id="3" xr3:uid="{00000000-0010-0000-0100-000003000000}" name="Limite Superior" dataCellStyle="Moneda"/>
    <tableColumn id="4" xr3:uid="{00000000-0010-0000-0100-000004000000}" name="Base      " dataCellStyle="Moneda"/>
    <tableColumn id="5" xr3:uid="{00000000-0010-0000-0100-000005000000}" name="Porc      "/>
    <tableColumn id="6" xr3:uid="{00000000-0010-0000-0100-000006000000}" name="Sobre     " dataCellStyle="Moneda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aportable.com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facebook.com/contaportable" TargetMode="External"/><Relationship Id="rId1" Type="http://schemas.openxmlformats.org/officeDocument/2006/relationships/hyperlink" Target="http://www.tiservicios.net/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aportable.com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www.tiservicios.net/" TargetMode="External"/><Relationship Id="rId1" Type="http://schemas.openxmlformats.org/officeDocument/2006/relationships/hyperlink" Target="http://www.facebook.com/contaportable" TargetMode="External"/><Relationship Id="rId6" Type="http://schemas.openxmlformats.org/officeDocument/2006/relationships/table" Target="../tables/table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A2" sqref="A2"/>
    </sheetView>
  </sheetViews>
  <sheetFormatPr baseColWidth="10" defaultRowHeight="23.25" x14ac:dyDescent="0.35"/>
  <cols>
    <col min="1" max="1" width="17.7109375" style="12" bestFit="1" customWidth="1"/>
    <col min="2" max="3" width="16.5703125" style="10" customWidth="1"/>
    <col min="4" max="7" width="16.5703125" style="12" customWidth="1"/>
    <col min="8" max="8" width="11.42578125" style="12"/>
    <col min="9" max="9" width="13.85546875" style="12" customWidth="1"/>
    <col min="10" max="14" width="16.28515625" style="12" customWidth="1"/>
    <col min="15" max="15" width="11.42578125" style="12"/>
    <col min="16" max="16" width="11.85546875" style="12" bestFit="1" customWidth="1"/>
    <col min="17" max="16384" width="11.42578125" style="12"/>
  </cols>
  <sheetData>
    <row r="1" spans="1:14" ht="24" thickBot="1" x14ac:dyDescent="0.4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4" x14ac:dyDescent="0.35">
      <c r="B2" s="55" t="s">
        <v>33</v>
      </c>
      <c r="C2" s="55"/>
      <c r="D2" s="55"/>
      <c r="E2" s="55"/>
      <c r="F2" s="55"/>
      <c r="G2" s="55"/>
      <c r="I2" s="46" t="s">
        <v>32</v>
      </c>
      <c r="J2" s="47"/>
      <c r="K2" s="47"/>
      <c r="L2" s="47"/>
      <c r="M2" s="47"/>
      <c r="N2" s="48"/>
    </row>
    <row r="3" spans="1:14" ht="37.5" customHeight="1" x14ac:dyDescent="0.3">
      <c r="A3" s="14"/>
      <c r="B3" s="15" t="s">
        <v>1</v>
      </c>
      <c r="C3" s="16" t="s">
        <v>24</v>
      </c>
      <c r="D3" s="16" t="s">
        <v>25</v>
      </c>
      <c r="E3" s="17" t="s">
        <v>26</v>
      </c>
      <c r="F3" s="17" t="s">
        <v>35</v>
      </c>
      <c r="G3" s="24" t="s">
        <v>34</v>
      </c>
      <c r="I3" s="49"/>
      <c r="J3" s="50"/>
      <c r="K3" s="50"/>
      <c r="L3" s="50"/>
      <c r="M3" s="50"/>
      <c r="N3" s="51"/>
    </row>
    <row r="4" spans="1:14" ht="19.5" customHeight="1" thickBot="1" x14ac:dyDescent="0.35">
      <c r="A4" s="21" t="s">
        <v>12</v>
      </c>
      <c r="B4" s="26">
        <v>550</v>
      </c>
      <c r="C4" s="11">
        <f t="shared" ref="C4:C15" si="0">IF(B4&gt;=1000,1000*$L$21,B4*$L$21)</f>
        <v>16.5</v>
      </c>
      <c r="D4" s="11">
        <f t="shared" ref="D4:D15" si="1">B4*$L$22</f>
        <v>39.875</v>
      </c>
      <c r="E4" s="11">
        <f t="shared" ref="E4:E15" si="2">B4-C4-D4</f>
        <v>493.625</v>
      </c>
      <c r="F4" s="26">
        <f>IF(AND(E4&gt;=$J$6,E4&lt;=$K$6),$L$6+(E4-$N$6)*$M$64,IF(AND(E4&gt;=$J$7,E4&lt;=$K$7),$L$7+(E4-$N$7)*$M$7,IF(AND(E4&gt;=$J$8,E4&lt;=$K$8),$L$8+(E4-$N$8)*$M$8,IF(E4&gt;=$J$9,$L$9+(E4-$N$9)*$M$9,0))))</f>
        <v>19.832500000000003</v>
      </c>
      <c r="G4" s="11">
        <f>E4-F4</f>
        <v>473.79250000000002</v>
      </c>
      <c r="I4" s="52"/>
      <c r="J4" s="53"/>
      <c r="K4" s="53"/>
      <c r="L4" s="53"/>
      <c r="M4" s="53"/>
      <c r="N4" s="54"/>
    </row>
    <row r="5" spans="1:14" ht="18.75" customHeight="1" x14ac:dyDescent="0.3">
      <c r="A5" s="22" t="s">
        <v>13</v>
      </c>
      <c r="B5" s="26">
        <v>550</v>
      </c>
      <c r="C5" s="11">
        <f t="shared" si="0"/>
        <v>16.5</v>
      </c>
      <c r="D5" s="11">
        <f t="shared" si="1"/>
        <v>39.875</v>
      </c>
      <c r="E5" s="11">
        <f t="shared" si="2"/>
        <v>493.625</v>
      </c>
      <c r="F5" s="26">
        <f t="shared" ref="F5:F15" si="3">IF(AND(E5&gt;=$J$6,E5&lt;=$K$6),$L$6+(E5-$N$6)*$M$64,IF(AND(E5&gt;=$J$7,E5&lt;=$K$7),$L$7+(E5-$N$7)*$M$7,IF(AND(E5&gt;=$J$8,E5&lt;=$K$8),$L$8+(E5-$N$8)*$M$8,IF(E5&gt;=$J$9,$L$9+(E5-$N$9)*$M$9,0))))</f>
        <v>19.832500000000003</v>
      </c>
      <c r="G5" s="11">
        <f t="shared" ref="G5:G15" si="4">E5-F5</f>
        <v>473.79250000000002</v>
      </c>
      <c r="I5" t="s">
        <v>2</v>
      </c>
      <c r="J5" t="s">
        <v>7</v>
      </c>
      <c r="K5" t="s">
        <v>8</v>
      </c>
      <c r="L5" t="s">
        <v>3</v>
      </c>
      <c r="M5" t="s">
        <v>4</v>
      </c>
      <c r="N5" t="s">
        <v>5</v>
      </c>
    </row>
    <row r="6" spans="1:14" ht="18.75" x14ac:dyDescent="0.3">
      <c r="A6" s="22" t="s">
        <v>14</v>
      </c>
      <c r="B6" s="26">
        <v>800</v>
      </c>
      <c r="C6" s="11">
        <f t="shared" si="0"/>
        <v>24</v>
      </c>
      <c r="D6" s="11">
        <f t="shared" si="1"/>
        <v>57.999999999999993</v>
      </c>
      <c r="E6" s="11">
        <f t="shared" si="2"/>
        <v>718</v>
      </c>
      <c r="F6" s="26">
        <f t="shared" si="3"/>
        <v>42.27</v>
      </c>
      <c r="G6" s="11">
        <f t="shared" si="4"/>
        <v>675.73</v>
      </c>
      <c r="I6" s="7" t="s">
        <v>6</v>
      </c>
      <c r="J6" s="8">
        <v>0</v>
      </c>
      <c r="K6" s="8">
        <v>472</v>
      </c>
      <c r="L6" s="8">
        <v>0</v>
      </c>
      <c r="M6" s="9">
        <v>0</v>
      </c>
      <c r="N6" s="8">
        <v>0</v>
      </c>
    </row>
    <row r="7" spans="1:14" ht="18.75" x14ac:dyDescent="0.3">
      <c r="A7" s="22" t="s">
        <v>15</v>
      </c>
      <c r="B7" s="26">
        <v>580</v>
      </c>
      <c r="C7" s="11">
        <f t="shared" si="0"/>
        <v>17.399999999999999</v>
      </c>
      <c r="D7" s="11">
        <f t="shared" si="1"/>
        <v>42.05</v>
      </c>
      <c r="E7" s="11">
        <f t="shared" si="2"/>
        <v>520.55000000000007</v>
      </c>
      <c r="F7" s="26">
        <f t="shared" si="3"/>
        <v>22.525000000000009</v>
      </c>
      <c r="G7" s="11">
        <f t="shared" si="4"/>
        <v>498.02500000000003</v>
      </c>
      <c r="H7" s="13"/>
      <c r="I7" s="7" t="s">
        <v>6</v>
      </c>
      <c r="J7" s="8">
        <v>472.01</v>
      </c>
      <c r="K7" s="8">
        <v>895.24</v>
      </c>
      <c r="L7" s="8">
        <v>17.670000000000002</v>
      </c>
      <c r="M7" s="9">
        <v>0.1</v>
      </c>
      <c r="N7" s="8">
        <v>472</v>
      </c>
    </row>
    <row r="8" spans="1:14" ht="18.75" x14ac:dyDescent="0.3">
      <c r="A8" s="22" t="s">
        <v>16</v>
      </c>
      <c r="B8" s="26">
        <v>600</v>
      </c>
      <c r="C8" s="11">
        <f t="shared" si="0"/>
        <v>18</v>
      </c>
      <c r="D8" s="11">
        <f t="shared" si="1"/>
        <v>43.5</v>
      </c>
      <c r="E8" s="11">
        <f t="shared" si="2"/>
        <v>538.5</v>
      </c>
      <c r="F8" s="26">
        <f t="shared" si="3"/>
        <v>24.32</v>
      </c>
      <c r="G8" s="11">
        <f t="shared" si="4"/>
        <v>514.17999999999995</v>
      </c>
      <c r="I8" s="7" t="s">
        <v>6</v>
      </c>
      <c r="J8" s="8">
        <v>895.25</v>
      </c>
      <c r="K8" s="8">
        <v>2038.1</v>
      </c>
      <c r="L8" s="8">
        <v>60</v>
      </c>
      <c r="M8" s="9">
        <v>0.2</v>
      </c>
      <c r="N8" s="8">
        <v>895.24</v>
      </c>
    </row>
    <row r="9" spans="1:14" ht="18.75" x14ac:dyDescent="0.3">
      <c r="A9" s="22" t="s">
        <v>17</v>
      </c>
      <c r="B9" s="26">
        <v>900</v>
      </c>
      <c r="C9" s="11">
        <f t="shared" si="0"/>
        <v>27</v>
      </c>
      <c r="D9" s="11">
        <f t="shared" si="1"/>
        <v>65.25</v>
      </c>
      <c r="E9" s="11">
        <f t="shared" si="2"/>
        <v>807.75</v>
      </c>
      <c r="F9" s="26">
        <f t="shared" si="3"/>
        <v>51.245000000000005</v>
      </c>
      <c r="G9" s="11">
        <f t="shared" si="4"/>
        <v>756.505</v>
      </c>
      <c r="H9" s="13"/>
      <c r="I9" s="7" t="s">
        <v>6</v>
      </c>
      <c r="J9" s="8">
        <v>2038.11</v>
      </c>
      <c r="K9" s="8" t="s">
        <v>30</v>
      </c>
      <c r="L9" s="8">
        <v>288.57</v>
      </c>
      <c r="M9" s="9">
        <v>0.3</v>
      </c>
      <c r="N9" s="8">
        <v>2038.1</v>
      </c>
    </row>
    <row r="10" spans="1:14" ht="18.75" x14ac:dyDescent="0.3">
      <c r="A10" s="22" t="s">
        <v>18</v>
      </c>
      <c r="B10" s="26">
        <v>400</v>
      </c>
      <c r="C10" s="11">
        <f t="shared" si="0"/>
        <v>12</v>
      </c>
      <c r="D10" s="11">
        <f t="shared" si="1"/>
        <v>28.999999999999996</v>
      </c>
      <c r="E10" s="11">
        <f t="shared" si="2"/>
        <v>359</v>
      </c>
      <c r="F10" s="26">
        <f t="shared" si="3"/>
        <v>0</v>
      </c>
      <c r="G10" s="11">
        <f t="shared" si="4"/>
        <v>359</v>
      </c>
      <c r="I10" s="1" t="s">
        <v>10</v>
      </c>
      <c r="J10" s="2">
        <v>0.01</v>
      </c>
      <c r="K10" s="2">
        <v>2832</v>
      </c>
      <c r="L10" s="2">
        <v>0</v>
      </c>
      <c r="M10" s="3">
        <v>0</v>
      </c>
      <c r="N10" s="2">
        <v>0</v>
      </c>
    </row>
    <row r="11" spans="1:14" ht="18.75" x14ac:dyDescent="0.3">
      <c r="A11" s="22" t="s">
        <v>19</v>
      </c>
      <c r="B11" s="26">
        <v>457</v>
      </c>
      <c r="C11" s="11">
        <f t="shared" si="0"/>
        <v>13.709999999999999</v>
      </c>
      <c r="D11" s="11">
        <f t="shared" si="1"/>
        <v>33.1325</v>
      </c>
      <c r="E11" s="11">
        <f t="shared" si="2"/>
        <v>410.15750000000003</v>
      </c>
      <c r="F11" s="26">
        <f t="shared" si="3"/>
        <v>0</v>
      </c>
      <c r="G11" s="11">
        <f t="shared" si="4"/>
        <v>410.15750000000003</v>
      </c>
      <c r="H11" s="13"/>
      <c r="I11" s="1" t="s">
        <v>10</v>
      </c>
      <c r="J11" s="2">
        <v>2832.01</v>
      </c>
      <c r="K11" s="2">
        <v>5371.44</v>
      </c>
      <c r="L11" s="2">
        <v>106.2</v>
      </c>
      <c r="M11" s="3">
        <v>0.1</v>
      </c>
      <c r="N11" s="2">
        <v>2832</v>
      </c>
    </row>
    <row r="12" spans="1:14" ht="18.75" x14ac:dyDescent="0.3">
      <c r="A12" s="22" t="s">
        <v>20</v>
      </c>
      <c r="B12" s="26">
        <v>345</v>
      </c>
      <c r="C12" s="11">
        <f t="shared" si="0"/>
        <v>10.35</v>
      </c>
      <c r="D12" s="11">
        <f t="shared" si="1"/>
        <v>25.012499999999999</v>
      </c>
      <c r="E12" s="11">
        <f t="shared" si="2"/>
        <v>309.63749999999999</v>
      </c>
      <c r="F12" s="26">
        <f t="shared" si="3"/>
        <v>0</v>
      </c>
      <c r="G12" s="11">
        <f t="shared" si="4"/>
        <v>309.63749999999999</v>
      </c>
      <c r="H12" s="13"/>
      <c r="I12" s="1" t="s">
        <v>10</v>
      </c>
      <c r="J12" s="2">
        <v>5371.45</v>
      </c>
      <c r="K12" s="2">
        <v>12228.6</v>
      </c>
      <c r="L12" s="2">
        <v>360</v>
      </c>
      <c r="M12" s="3">
        <v>0.2</v>
      </c>
      <c r="N12" s="2">
        <v>5371.44</v>
      </c>
    </row>
    <row r="13" spans="1:14" ht="18.75" x14ac:dyDescent="0.3">
      <c r="A13" s="22" t="s">
        <v>21</v>
      </c>
      <c r="B13" s="26">
        <v>800</v>
      </c>
      <c r="C13" s="11">
        <f t="shared" si="0"/>
        <v>24</v>
      </c>
      <c r="D13" s="11">
        <f t="shared" si="1"/>
        <v>57.999999999999993</v>
      </c>
      <c r="E13" s="11">
        <f t="shared" si="2"/>
        <v>718</v>
      </c>
      <c r="F13" s="26">
        <f t="shared" si="3"/>
        <v>42.27</v>
      </c>
      <c r="G13" s="11">
        <f t="shared" si="4"/>
        <v>675.73</v>
      </c>
      <c r="H13" s="13"/>
      <c r="I13" s="1" t="s">
        <v>10</v>
      </c>
      <c r="J13" s="2">
        <v>12228.61</v>
      </c>
      <c r="K13" s="2" t="s">
        <v>31</v>
      </c>
      <c r="L13" s="2">
        <v>1731.42</v>
      </c>
      <c r="M13" s="3">
        <v>0.3</v>
      </c>
      <c r="N13" s="2">
        <v>12228.6</v>
      </c>
    </row>
    <row r="14" spans="1:14" ht="18.75" x14ac:dyDescent="0.3">
      <c r="A14" s="22" t="s">
        <v>22</v>
      </c>
      <c r="B14" s="26">
        <v>650</v>
      </c>
      <c r="C14" s="11">
        <f t="shared" si="0"/>
        <v>19.5</v>
      </c>
      <c r="D14" s="11">
        <f t="shared" si="1"/>
        <v>47.125</v>
      </c>
      <c r="E14" s="11">
        <f t="shared" si="2"/>
        <v>583.375</v>
      </c>
      <c r="F14" s="26">
        <f t="shared" si="3"/>
        <v>28.807500000000005</v>
      </c>
      <c r="G14" s="11">
        <f t="shared" si="4"/>
        <v>554.5675</v>
      </c>
      <c r="H14" s="13"/>
      <c r="I14" s="4" t="s">
        <v>11</v>
      </c>
      <c r="J14" s="5">
        <v>0.01</v>
      </c>
      <c r="K14" s="5">
        <v>5664</v>
      </c>
      <c r="L14" s="5">
        <v>0</v>
      </c>
      <c r="M14" s="6">
        <v>0</v>
      </c>
      <c r="N14" s="5">
        <v>0</v>
      </c>
    </row>
    <row r="15" spans="1:14" ht="18.75" x14ac:dyDescent="0.3">
      <c r="A15" s="23" t="s">
        <v>23</v>
      </c>
      <c r="B15" s="26">
        <v>945</v>
      </c>
      <c r="C15" s="11">
        <f t="shared" si="0"/>
        <v>28.349999999999998</v>
      </c>
      <c r="D15" s="11">
        <f t="shared" si="1"/>
        <v>68.512499999999989</v>
      </c>
      <c r="E15" s="11">
        <f t="shared" si="2"/>
        <v>848.13750000000005</v>
      </c>
      <c r="F15" s="26">
        <f t="shared" si="3"/>
        <v>55.283750000000005</v>
      </c>
      <c r="G15" s="11">
        <f t="shared" si="4"/>
        <v>792.85374999999999</v>
      </c>
      <c r="H15" s="13"/>
      <c r="I15" s="4" t="s">
        <v>11</v>
      </c>
      <c r="J15" s="5">
        <v>5664.01</v>
      </c>
      <c r="K15" s="5">
        <v>10742.86</v>
      </c>
      <c r="L15" s="5">
        <v>212.12</v>
      </c>
      <c r="M15" s="6">
        <v>0.1</v>
      </c>
      <c r="N15" s="5">
        <v>5664</v>
      </c>
    </row>
    <row r="16" spans="1:14" ht="18.75" x14ac:dyDescent="0.3">
      <c r="A16" s="18" t="s">
        <v>27</v>
      </c>
      <c r="B16" s="19">
        <f>SUM(B4:B15)</f>
        <v>7577</v>
      </c>
      <c r="C16" s="19">
        <f>SUM(C4:C15)</f>
        <v>227.31</v>
      </c>
      <c r="D16" s="19">
        <f t="shared" ref="D16:F16" si="5">SUM(D4:D15)</f>
        <v>549.33249999999998</v>
      </c>
      <c r="E16" s="19">
        <f t="shared" si="5"/>
        <v>6800.3575000000001</v>
      </c>
      <c r="F16" s="19">
        <f t="shared" si="5"/>
        <v>306.38625000000002</v>
      </c>
      <c r="G16" s="20"/>
      <c r="H16" s="13"/>
      <c r="I16" s="4" t="s">
        <v>11</v>
      </c>
      <c r="J16" s="5">
        <v>10742.87</v>
      </c>
      <c r="K16" s="5">
        <v>24457.14</v>
      </c>
      <c r="L16" s="5">
        <v>720</v>
      </c>
      <c r="M16" s="6">
        <v>0.2</v>
      </c>
      <c r="N16" s="5">
        <v>10742.86</v>
      </c>
    </row>
    <row r="17" spans="2:14" x14ac:dyDescent="0.35">
      <c r="I17" s="4" t="s">
        <v>11</v>
      </c>
      <c r="J17" s="5">
        <v>24457.15</v>
      </c>
      <c r="K17" s="5" t="s">
        <v>30</v>
      </c>
      <c r="L17" s="5">
        <v>3462.86</v>
      </c>
      <c r="M17" s="6">
        <v>0.3</v>
      </c>
      <c r="N17" s="5">
        <v>24457.14</v>
      </c>
    </row>
    <row r="18" spans="2:14" x14ac:dyDescent="0.35">
      <c r="B18" s="55" t="s">
        <v>0</v>
      </c>
      <c r="C18" s="55"/>
      <c r="D18" s="55"/>
      <c r="E18" s="55"/>
      <c r="J18" s="41"/>
      <c r="K18" s="41"/>
      <c r="L18" s="41"/>
      <c r="N18" s="41"/>
    </row>
    <row r="19" spans="2:14" ht="37.5" customHeight="1" x14ac:dyDescent="0.35">
      <c r="B19" s="73" t="s">
        <v>43</v>
      </c>
      <c r="C19" s="74"/>
      <c r="D19" s="75"/>
      <c r="E19" s="25">
        <f>B16</f>
        <v>7577</v>
      </c>
    </row>
    <row r="20" spans="2:14" ht="35.25" customHeight="1" x14ac:dyDescent="0.35">
      <c r="B20" s="68" t="s">
        <v>44</v>
      </c>
      <c r="C20" s="58"/>
      <c r="D20" s="69"/>
      <c r="E20" s="42" t="s">
        <v>11</v>
      </c>
      <c r="K20" s="63" t="s">
        <v>46</v>
      </c>
      <c r="L20" s="63"/>
    </row>
    <row r="21" spans="2:14" ht="23.25" customHeight="1" x14ac:dyDescent="0.35">
      <c r="B21" s="57" t="s">
        <v>9</v>
      </c>
      <c r="C21" s="58"/>
      <c r="D21" s="59"/>
      <c r="E21" s="28">
        <f>C16</f>
        <v>227.31</v>
      </c>
      <c r="G21" s="65" t="s">
        <v>28</v>
      </c>
      <c r="H21" s="65"/>
      <c r="I21" s="65"/>
      <c r="K21" s="43" t="s">
        <v>47</v>
      </c>
      <c r="L21" s="44">
        <v>0.03</v>
      </c>
    </row>
    <row r="22" spans="2:14" x14ac:dyDescent="0.35">
      <c r="B22" s="57" t="s">
        <v>42</v>
      </c>
      <c r="C22" s="58"/>
      <c r="D22" s="59"/>
      <c r="E22" s="28">
        <f>D16</f>
        <v>549.33249999999998</v>
      </c>
      <c r="G22" s="65"/>
      <c r="H22" s="65"/>
      <c r="I22" s="65"/>
      <c r="K22" s="43" t="s">
        <v>48</v>
      </c>
      <c r="L22" s="44">
        <v>7.2499999999999995E-2</v>
      </c>
    </row>
    <row r="23" spans="2:14" ht="21" x14ac:dyDescent="0.35">
      <c r="B23" s="70" t="s">
        <v>39</v>
      </c>
      <c r="C23" s="71"/>
      <c r="D23" s="72"/>
      <c r="E23" s="29">
        <f>E19-E21-E22</f>
        <v>6800.3575000000001</v>
      </c>
      <c r="G23" s="65"/>
      <c r="H23" s="65"/>
      <c r="I23" s="65"/>
    </row>
    <row r="24" spans="2:14" ht="36" customHeight="1" x14ac:dyDescent="0.35">
      <c r="B24" s="68" t="s">
        <v>45</v>
      </c>
      <c r="C24" s="58"/>
      <c r="D24" s="59"/>
      <c r="E24" s="30">
        <f>IF($E$20="MENSUAL",IF(AND($E$23&gt;=$J$6,$E$23&lt;=$K$6),$L$6+($E$23-$N$6)*$M$64,IF(AND($E$23&gt;=$J$7,$E$23&lt;=$K$7),$L$7+($E$23-$N$7)*$M$7,IF(AND($E$23&gt;=$J$8,$E$23&lt;=$K$8),$L$8+($E$23-$N$8)*$M$8,IF($E$23&gt;=$J$9,$L$9+($E$23-$N$9)*$M$9,0)))),IF($E$20="SEMESTRAL",IF(AND($E$23&gt;=$J$10,$E$23&lt;=$K$10),0,IF(AND($E$23&gt;=$J$11,$E$23&lt;=$K$11),$L$11+($E$23-$N$11)*$M$11,IF(AND($E$23&gt;=$J$12,$E$23&lt;=$K$12),$L$12+($E$23-$N$12)*$M$12,IF($E$23&gt;=$J$13,$L$13+($E$23-$N$13)*$M$13,0)))),IF($E$20="ANUAL",IF(AND($E$23&gt;=$J$14,$E$23&lt;=$K$14),0,IF(AND($E$23&gt;=$J$15,$E$23&lt;=$K$15),$L$15+($E$23-$N$15)*$M$15,IF(AND($E$23&gt;=$J$16,$E$23&lt;=$K$16),$L$16+($E$23-$N$16)*$M$16,IF($E$23&gt;=$J$17,$L$17+($E$23-$N$17)*$M$17,0)))),0)))</f>
        <v>325.75575000000003</v>
      </c>
      <c r="G24" s="67" t="s">
        <v>37</v>
      </c>
      <c r="H24" s="67"/>
      <c r="I24" s="67"/>
    </row>
    <row r="25" spans="2:14" ht="21" x14ac:dyDescent="0.35">
      <c r="B25" s="57" t="s">
        <v>38</v>
      </c>
      <c r="C25" s="58"/>
      <c r="D25" s="59"/>
      <c r="E25" s="39">
        <f>F16</f>
        <v>306.38625000000002</v>
      </c>
      <c r="G25" s="67"/>
      <c r="H25" s="67"/>
      <c r="I25" s="67"/>
    </row>
    <row r="26" spans="2:14" ht="21" x14ac:dyDescent="0.35">
      <c r="B26" s="60" t="str">
        <f>IF(E26&lt;0,"Renta a Devolver",IF(E26&gt;0,"Renta a Incluir en planilla ","q "))</f>
        <v xml:space="preserve">Renta a Incluir en planilla </v>
      </c>
      <c r="C26" s="61"/>
      <c r="D26" s="62"/>
      <c r="E26" s="31">
        <f>E24-E25</f>
        <v>19.369500000000016</v>
      </c>
      <c r="G26" s="66" t="s">
        <v>51</v>
      </c>
      <c r="H26" s="66"/>
      <c r="I26" s="66"/>
    </row>
    <row r="27" spans="2:14" ht="23.25" customHeight="1" x14ac:dyDescent="0.35">
      <c r="B27" s="64"/>
      <c r="C27" s="64"/>
      <c r="D27" s="64"/>
      <c r="E27" s="27"/>
      <c r="G27" s="66" t="s">
        <v>29</v>
      </c>
      <c r="H27" s="66"/>
      <c r="I27" s="66"/>
    </row>
    <row r="29" spans="2:14" ht="15" customHeight="1" x14ac:dyDescent="0.35"/>
    <row r="31" spans="2:14" ht="23.25" customHeight="1" x14ac:dyDescent="0.35"/>
  </sheetData>
  <mergeCells count="18">
    <mergeCell ref="B27:D27"/>
    <mergeCell ref="B18:E18"/>
    <mergeCell ref="G21:I23"/>
    <mergeCell ref="G27:I27"/>
    <mergeCell ref="G24:I25"/>
    <mergeCell ref="B20:D20"/>
    <mergeCell ref="B21:D21"/>
    <mergeCell ref="B22:D22"/>
    <mergeCell ref="B23:D23"/>
    <mergeCell ref="B24:D24"/>
    <mergeCell ref="G26:I26"/>
    <mergeCell ref="B19:D19"/>
    <mergeCell ref="I2:N4"/>
    <mergeCell ref="B2:G2"/>
    <mergeCell ref="A1:L1"/>
    <mergeCell ref="B25:D25"/>
    <mergeCell ref="B26:D26"/>
    <mergeCell ref="K20:L20"/>
  </mergeCells>
  <hyperlinks>
    <hyperlink ref="G26" r:id="rId1" display="www.tiservicios.net" xr:uid="{00000000-0004-0000-0000-000000000000}"/>
    <hyperlink ref="G27" r:id="rId2" xr:uid="{00000000-0004-0000-0000-000001000000}"/>
    <hyperlink ref="G26:I26" r:id="rId3" display="https://www.contaportable.com/" xr:uid="{31E8917B-A2E0-468F-826E-0889B9D6197A}"/>
  </hyperlinks>
  <pageMargins left="0.7" right="0.7" top="0.75" bottom="0.75" header="0.3" footer="0.3"/>
  <pageSetup paperSize="9" orientation="portrait" r:id="rId4"/>
  <legacy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opLeftCell="A9" workbookViewId="0">
      <selection activeCell="C21" sqref="C21:E21"/>
    </sheetView>
  </sheetViews>
  <sheetFormatPr baseColWidth="10" defaultRowHeight="23.25" x14ac:dyDescent="0.35"/>
  <cols>
    <col min="1" max="1" width="17.7109375" style="12" bestFit="1" customWidth="1"/>
    <col min="2" max="3" width="16.5703125" style="10" customWidth="1"/>
    <col min="4" max="7" width="16.5703125" style="12" customWidth="1"/>
    <col min="8" max="8" width="11.42578125" style="12"/>
    <col min="9" max="9" width="13.85546875" style="12" customWidth="1"/>
    <col min="10" max="14" width="16.28515625" style="12" customWidth="1"/>
    <col min="15" max="15" width="11.42578125" style="12"/>
    <col min="16" max="16" width="11.85546875" style="12" bestFit="1" customWidth="1"/>
    <col min="17" max="16384" width="11.42578125" style="12"/>
  </cols>
  <sheetData>
    <row r="1" spans="1:14" ht="24" thickBot="1" x14ac:dyDescent="0.4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4" x14ac:dyDescent="0.35">
      <c r="A2" s="32"/>
      <c r="B2" s="79"/>
      <c r="C2" s="79"/>
      <c r="D2" s="79"/>
      <c r="E2" s="79"/>
      <c r="F2" s="79"/>
      <c r="G2" s="79"/>
      <c r="I2" s="46" t="s">
        <v>32</v>
      </c>
      <c r="J2" s="47"/>
      <c r="K2" s="47"/>
      <c r="L2" s="47"/>
      <c r="M2" s="47"/>
      <c r="N2" s="48"/>
    </row>
    <row r="3" spans="1:14" ht="37.5" customHeight="1" x14ac:dyDescent="0.35">
      <c r="A3" s="33"/>
      <c r="B3" s="55" t="s">
        <v>0</v>
      </c>
      <c r="C3" s="55"/>
      <c r="D3" s="55"/>
      <c r="E3" s="55"/>
      <c r="F3" s="34"/>
      <c r="G3" s="34"/>
      <c r="I3" s="49"/>
      <c r="J3" s="50"/>
      <c r="K3" s="50"/>
      <c r="L3" s="50"/>
      <c r="M3" s="50"/>
      <c r="N3" s="51"/>
    </row>
    <row r="4" spans="1:14" ht="19.5" customHeight="1" thickBot="1" x14ac:dyDescent="0.4">
      <c r="A4" s="33"/>
      <c r="B4" s="80" t="s">
        <v>1</v>
      </c>
      <c r="C4" s="74"/>
      <c r="D4" s="75"/>
      <c r="E4" s="40">
        <v>10000</v>
      </c>
      <c r="F4" s="35"/>
      <c r="G4" s="36"/>
      <c r="I4" s="52"/>
      <c r="J4" s="53"/>
      <c r="K4" s="53"/>
      <c r="L4" s="53"/>
      <c r="M4" s="53"/>
      <c r="N4" s="54"/>
    </row>
    <row r="5" spans="1:14" ht="18.75" customHeight="1" x14ac:dyDescent="0.35">
      <c r="A5" s="33"/>
      <c r="B5" s="57" t="s">
        <v>41</v>
      </c>
      <c r="C5" s="58"/>
      <c r="D5" s="69"/>
      <c r="E5" s="45" t="s">
        <v>11</v>
      </c>
      <c r="F5" s="35"/>
      <c r="G5" s="36"/>
      <c r="I5" t="s">
        <v>2</v>
      </c>
      <c r="J5" t="s">
        <v>7</v>
      </c>
      <c r="K5" t="s">
        <v>8</v>
      </c>
      <c r="L5" t="s">
        <v>3</v>
      </c>
      <c r="M5" t="s">
        <v>4</v>
      </c>
      <c r="N5" t="s">
        <v>5</v>
      </c>
    </row>
    <row r="6" spans="1:14" ht="21" x14ac:dyDescent="0.35">
      <c r="A6" s="33"/>
      <c r="B6" s="57" t="s">
        <v>49</v>
      </c>
      <c r="C6" s="58"/>
      <c r="D6" s="59"/>
      <c r="E6" s="28">
        <f>IF(E5="MENSUAL",IF(E4&gt;1000,30,E4*$L$21),IF(E5="SEMESTRAL",IF(E4&gt;6000,180,E4*$L$21),IF(E5="ANUAL",IF(E4&gt;12000,360,E4*$L$21),0)))</f>
        <v>300</v>
      </c>
      <c r="F6" s="35"/>
      <c r="G6" s="36"/>
      <c r="I6" s="7" t="s">
        <v>6</v>
      </c>
      <c r="J6" s="8">
        <v>0</v>
      </c>
      <c r="K6" s="8">
        <v>472</v>
      </c>
      <c r="L6" s="8">
        <v>0</v>
      </c>
      <c r="M6" s="9">
        <v>0</v>
      </c>
      <c r="N6" s="8">
        <v>0</v>
      </c>
    </row>
    <row r="7" spans="1:14" ht="21" x14ac:dyDescent="0.35">
      <c r="A7" s="33"/>
      <c r="B7" s="57" t="s">
        <v>42</v>
      </c>
      <c r="C7" s="58"/>
      <c r="D7" s="59"/>
      <c r="E7" s="28">
        <f>E4*6.25%</f>
        <v>625</v>
      </c>
      <c r="F7" s="35"/>
      <c r="G7" s="36"/>
      <c r="H7" s="13"/>
      <c r="I7" s="7" t="s">
        <v>6</v>
      </c>
      <c r="J7" s="8">
        <v>472.01</v>
      </c>
      <c r="K7" s="8">
        <v>895.24</v>
      </c>
      <c r="L7" s="8">
        <v>17.670000000000002</v>
      </c>
      <c r="M7" s="9">
        <v>0.1</v>
      </c>
      <c r="N7" s="8">
        <v>472</v>
      </c>
    </row>
    <row r="8" spans="1:14" ht="21" x14ac:dyDescent="0.35">
      <c r="A8" s="33"/>
      <c r="B8" s="70" t="s">
        <v>39</v>
      </c>
      <c r="C8" s="71"/>
      <c r="D8" s="72"/>
      <c r="E8" s="29">
        <f>E4-E6-E7</f>
        <v>9075</v>
      </c>
      <c r="F8" s="35"/>
      <c r="G8" s="36"/>
      <c r="I8" s="7" t="s">
        <v>6</v>
      </c>
      <c r="J8" s="8">
        <v>895.25</v>
      </c>
      <c r="K8" s="8">
        <v>2038.1</v>
      </c>
      <c r="L8" s="8">
        <v>60</v>
      </c>
      <c r="M8" s="9">
        <v>0.2</v>
      </c>
      <c r="N8" s="8">
        <v>895.24</v>
      </c>
    </row>
    <row r="9" spans="1:14" ht="21" x14ac:dyDescent="0.35">
      <c r="A9" s="33"/>
      <c r="B9" s="57" t="s">
        <v>40</v>
      </c>
      <c r="C9" s="58"/>
      <c r="D9" s="59"/>
      <c r="E9" s="30">
        <f>IF($E$5="MENSUAL",IF(AND($E$8&gt;=$J$6,$E$8&lt;=$K$6),$L$6+($E$8-$N$6)*$M$64,IF(AND($E$8&gt;=$J$7,$E$8&lt;=$K$7),$L$7+($E$8-$N$7)*$M$7,IF(AND($E$8&gt;=$J$8,$E$8&lt;=$K$8),$L$8+($E$8-$N$8)*$M$8,IF($E$8&gt;=$J$9,$L$9+($E$8-$N$9)*$M$9,0)))),IF($E$5="SEMESTRAL",IF(AND($E$8&gt;=$J$10,$E$8&lt;=$K$10),0,IF(AND($E$8&gt;=$J$11,$E$8&lt;=$K$11),$L$11+($E$8-$N$11)*$M$11,IF(AND($E$8&gt;=$J$12,$E$8&lt;=$K$12),$L$12+($E$8-$N$12)*$M$12,IF($E$8&gt;=$J$13,$L$13+($E$8-$N$13)*$M$13,0)))),IF($E$5="ANUAL",IF(AND($E$8&gt;=$J$14,$E$8&lt;=$K$14),0,IF(AND($E$8&gt;=$J$15,$E$8&lt;=$K$15),$L$15+($E$8-$N$15)*$M$15,IF(AND($E$8&gt;=$J$16,$E$8&lt;=$K$16),$L$16+($E$8-$N$16)*$M$16,IF($E$8&gt;=$J$17,$L$17+($E$8-$N$17)*$M$17,0)))),0)))</f>
        <v>553.22</v>
      </c>
      <c r="F9" s="35"/>
      <c r="G9" s="36"/>
      <c r="H9" s="13"/>
      <c r="I9" s="7" t="s">
        <v>6</v>
      </c>
      <c r="J9" s="8">
        <v>2038.11</v>
      </c>
      <c r="K9" s="8" t="s">
        <v>30</v>
      </c>
      <c r="L9" s="8">
        <v>288.57</v>
      </c>
      <c r="M9" s="9">
        <v>0.3</v>
      </c>
      <c r="N9" s="8">
        <v>2038.1</v>
      </c>
    </row>
    <row r="10" spans="1:14" ht="36" customHeight="1" x14ac:dyDescent="0.35">
      <c r="A10" s="33"/>
      <c r="B10" s="57" t="s">
        <v>38</v>
      </c>
      <c r="C10" s="58"/>
      <c r="D10" s="59"/>
      <c r="E10" s="39">
        <v>200</v>
      </c>
      <c r="F10" s="77" t="s">
        <v>50</v>
      </c>
      <c r="G10" s="78"/>
      <c r="I10" s="1" t="s">
        <v>10</v>
      </c>
      <c r="J10" s="2">
        <v>0.01</v>
      </c>
      <c r="K10" s="2">
        <v>2832</v>
      </c>
      <c r="L10" s="2">
        <v>0</v>
      </c>
      <c r="M10" s="3">
        <v>0</v>
      </c>
      <c r="N10" s="2">
        <v>0</v>
      </c>
    </row>
    <row r="11" spans="1:14" ht="21" x14ac:dyDescent="0.35">
      <c r="A11" s="33"/>
      <c r="B11" s="60" t="str">
        <f>IF(E11&lt;0,"Renta a Devolver",IF(E11&gt;0,"Renta a Incluir en planilla",""))</f>
        <v>Renta a Incluir en planilla</v>
      </c>
      <c r="C11" s="61"/>
      <c r="D11" s="62"/>
      <c r="E11" s="31">
        <f>E9-E10</f>
        <v>353.22</v>
      </c>
      <c r="F11" s="35"/>
      <c r="G11" s="36"/>
      <c r="H11" s="13"/>
      <c r="I11" s="1" t="s">
        <v>10</v>
      </c>
      <c r="J11" s="2">
        <v>2832.01</v>
      </c>
      <c r="K11" s="2">
        <v>5371.44</v>
      </c>
      <c r="L11" s="2">
        <v>106.2</v>
      </c>
      <c r="M11" s="3">
        <v>0.1</v>
      </c>
      <c r="N11" s="2">
        <v>2832</v>
      </c>
    </row>
    <row r="12" spans="1:14" ht="18.75" x14ac:dyDescent="0.3">
      <c r="A12" s="33"/>
      <c r="B12" s="35"/>
      <c r="C12" s="36"/>
      <c r="D12" s="36"/>
      <c r="E12" s="36"/>
      <c r="F12" s="35"/>
      <c r="G12" s="36"/>
      <c r="H12" s="13"/>
      <c r="I12" s="1" t="s">
        <v>10</v>
      </c>
      <c r="J12" s="2">
        <v>5371.45</v>
      </c>
      <c r="K12" s="2">
        <v>12228.6</v>
      </c>
      <c r="L12" s="2">
        <v>360</v>
      </c>
      <c r="M12" s="3">
        <v>0.2</v>
      </c>
      <c r="N12" s="2">
        <v>5371.44</v>
      </c>
    </row>
    <row r="13" spans="1:14" ht="18.75" x14ac:dyDescent="0.3">
      <c r="A13" s="33"/>
      <c r="B13" s="35"/>
      <c r="C13" s="36"/>
      <c r="D13" s="36"/>
      <c r="E13" s="36"/>
      <c r="F13" s="35"/>
      <c r="G13" s="36"/>
      <c r="H13" s="13"/>
      <c r="I13" s="1" t="s">
        <v>10</v>
      </c>
      <c r="J13" s="2">
        <v>12228.61</v>
      </c>
      <c r="K13" s="2" t="s">
        <v>31</v>
      </c>
      <c r="L13" s="2">
        <v>1731.42</v>
      </c>
      <c r="M13" s="3">
        <v>0.3</v>
      </c>
      <c r="N13" s="2">
        <v>12228.6</v>
      </c>
    </row>
    <row r="14" spans="1:14" ht="18.75" x14ac:dyDescent="0.3">
      <c r="A14" s="33"/>
      <c r="B14" s="35"/>
      <c r="C14" s="36"/>
      <c r="D14" s="36"/>
      <c r="E14" s="36"/>
      <c r="F14" s="35"/>
      <c r="G14" s="36"/>
      <c r="H14" s="13"/>
      <c r="I14" s="4" t="s">
        <v>11</v>
      </c>
      <c r="J14" s="5">
        <v>0.01</v>
      </c>
      <c r="K14" s="5">
        <v>5664</v>
      </c>
      <c r="L14" s="5">
        <v>0</v>
      </c>
      <c r="M14" s="6">
        <v>0</v>
      </c>
      <c r="N14" s="5">
        <v>0</v>
      </c>
    </row>
    <row r="15" spans="1:14" ht="18.75" x14ac:dyDescent="0.3">
      <c r="A15" s="33"/>
      <c r="B15" s="35"/>
      <c r="C15" s="36"/>
      <c r="D15" s="36"/>
      <c r="E15" s="36"/>
      <c r="F15" s="35"/>
      <c r="G15" s="36"/>
      <c r="H15" s="13"/>
      <c r="I15" s="4" t="s">
        <v>11</v>
      </c>
      <c r="J15" s="5">
        <v>5664.01</v>
      </c>
      <c r="K15" s="5">
        <v>10742.86</v>
      </c>
      <c r="L15" s="5">
        <v>212.12</v>
      </c>
      <c r="M15" s="6">
        <v>0.1</v>
      </c>
      <c r="N15" s="5">
        <v>5664</v>
      </c>
    </row>
    <row r="16" spans="1:14" ht="18.75" x14ac:dyDescent="0.3">
      <c r="A16" s="37"/>
      <c r="B16" s="38"/>
      <c r="C16" s="65" t="s">
        <v>28</v>
      </c>
      <c r="D16" s="65"/>
      <c r="E16" s="65"/>
      <c r="F16" s="38"/>
      <c r="G16" s="38"/>
      <c r="H16" s="13"/>
      <c r="I16" s="4" t="s">
        <v>11</v>
      </c>
      <c r="J16" s="5">
        <v>10742.87</v>
      </c>
      <c r="K16" s="5">
        <v>24457.14</v>
      </c>
      <c r="L16" s="5">
        <v>720</v>
      </c>
      <c r="M16" s="6">
        <v>0.2</v>
      </c>
      <c r="N16" s="5">
        <v>10742.86</v>
      </c>
    </row>
    <row r="17" spans="2:14" x14ac:dyDescent="0.35">
      <c r="C17" s="65"/>
      <c r="D17" s="65"/>
      <c r="E17" s="65"/>
      <c r="I17" s="4" t="s">
        <v>11</v>
      </c>
      <c r="J17" s="5">
        <v>24457.15</v>
      </c>
      <c r="K17" s="5" t="s">
        <v>30</v>
      </c>
      <c r="L17" s="5">
        <v>3462.86</v>
      </c>
      <c r="M17" s="6">
        <v>0.3</v>
      </c>
      <c r="N17" s="5">
        <v>24457.14</v>
      </c>
    </row>
    <row r="18" spans="2:14" x14ac:dyDescent="0.35">
      <c r="C18" s="65"/>
      <c r="D18" s="65"/>
      <c r="E18" s="65"/>
    </row>
    <row r="19" spans="2:14" ht="23.25" customHeight="1" x14ac:dyDescent="0.35">
      <c r="C19" s="67" t="s">
        <v>37</v>
      </c>
      <c r="D19" s="67"/>
      <c r="E19" s="67"/>
    </row>
    <row r="20" spans="2:14" x14ac:dyDescent="0.35">
      <c r="C20" s="67"/>
      <c r="D20" s="67"/>
      <c r="E20" s="67"/>
      <c r="K20" s="76" t="s">
        <v>46</v>
      </c>
      <c r="L20" s="76"/>
    </row>
    <row r="21" spans="2:14" ht="23.25" customHeight="1" x14ac:dyDescent="0.35">
      <c r="C21" s="81" t="s">
        <v>51</v>
      </c>
      <c r="D21" s="81"/>
      <c r="E21" s="81"/>
      <c r="K21" s="43" t="s">
        <v>47</v>
      </c>
      <c r="L21" s="44">
        <v>0.03</v>
      </c>
    </row>
    <row r="22" spans="2:14" x14ac:dyDescent="0.35">
      <c r="C22" s="66" t="s">
        <v>29</v>
      </c>
      <c r="D22" s="66"/>
      <c r="E22" s="66"/>
      <c r="K22" s="43" t="s">
        <v>48</v>
      </c>
      <c r="L22" s="44">
        <v>7.2499999999999995E-2</v>
      </c>
    </row>
    <row r="24" spans="2:14" ht="21" customHeight="1" x14ac:dyDescent="0.35"/>
    <row r="27" spans="2:14" ht="23.25" customHeight="1" x14ac:dyDescent="0.35">
      <c r="B27" s="64"/>
      <c r="C27" s="64"/>
      <c r="D27" s="64"/>
      <c r="E27" s="27"/>
    </row>
    <row r="29" spans="2:14" ht="15" customHeight="1" x14ac:dyDescent="0.35"/>
    <row r="31" spans="2:14" ht="23.25" customHeight="1" x14ac:dyDescent="0.35"/>
  </sheetData>
  <mergeCells count="19">
    <mergeCell ref="C21:E21"/>
    <mergeCell ref="B27:D27"/>
    <mergeCell ref="C22:E22"/>
    <mergeCell ref="B6:D6"/>
    <mergeCell ref="C16:E18"/>
    <mergeCell ref="B7:D7"/>
    <mergeCell ref="B8:D8"/>
    <mergeCell ref="B9:D9"/>
    <mergeCell ref="C19:E20"/>
    <mergeCell ref="B10:D10"/>
    <mergeCell ref="B5:D5"/>
    <mergeCell ref="K20:L20"/>
    <mergeCell ref="F10:G10"/>
    <mergeCell ref="A1:L1"/>
    <mergeCell ref="B2:G2"/>
    <mergeCell ref="I2:N4"/>
    <mergeCell ref="B3:E3"/>
    <mergeCell ref="B4:D4"/>
    <mergeCell ref="B11:D11"/>
  </mergeCells>
  <hyperlinks>
    <hyperlink ref="C22" r:id="rId1" xr:uid="{00000000-0004-0000-0100-000001000000}"/>
    <hyperlink ref="C21" r:id="rId2" display="www.tiservicios.net" xr:uid="{A0289CD6-4DBA-4F4B-AB08-4F3C73DB4FB6}"/>
    <hyperlink ref="C21:E21" r:id="rId3" display="https://www.contaportable.com/" xr:uid="{5E29457F-5F4C-440A-9AA3-69177B6B6CF5}"/>
  </hyperlinks>
  <pageMargins left="0.7" right="0.7" top="0.75" bottom="0.75" header="0.3" footer="0.3"/>
  <pageSetup paperSize="9" orientation="portrait" horizontalDpi="0" verticalDpi="0" r:id="rId4"/>
  <legacy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 mes a mes</vt:lpstr>
      <vt:lpstr>Calculo Individual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2016-12-12T05:08:50Z</dcterms:created>
  <dcterms:modified xsi:type="dcterms:W3CDTF">2018-04-27T16:23:29Z</dcterms:modified>
</cp:coreProperties>
</file>